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4941 - Sites\Operations\"/>
    </mc:Choice>
  </mc:AlternateContent>
  <xr:revisionPtr revIDLastSave="0" documentId="8_{3A6AF008-24DB-4B9C-A6E3-1AB7FA48D29C}" xr6:coauthVersionLast="47" xr6:coauthVersionMax="47" xr10:uidLastSave="{00000000-0000-0000-0000-000000000000}"/>
  <bookViews>
    <workbookView xWindow="-108" yWindow="-108" windowWidth="23256" windowHeight="12576" xr2:uid="{EFABFCFD-8D2A-4BAC-B15C-6A563F565872}"/>
  </bookViews>
  <sheets>
    <sheet name="Storage Allocation - Working" sheetId="1" r:id="rId1"/>
    <sheet name="Sheet1 (2)" sheetId="3" r:id="rId2"/>
    <sheet name="Sheet1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3" l="1"/>
  <c r="G6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6" i="3"/>
  <c r="G4" i="3"/>
  <c r="F5" i="3"/>
  <c r="F6" i="3"/>
  <c r="F7" i="3"/>
  <c r="G7" i="3" s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6" i="3"/>
  <c r="F4" i="3"/>
  <c r="C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5" i="3" l="1"/>
  <c r="E20" i="3" s="1"/>
  <c r="E16" i="3" l="1"/>
  <c r="E6" i="3"/>
  <c r="E8" i="3"/>
  <c r="E14" i="3"/>
  <c r="E5" i="3"/>
  <c r="E13" i="3"/>
  <c r="E7" i="3"/>
  <c r="E15" i="3"/>
  <c r="E23" i="3"/>
  <c r="E18" i="3"/>
  <c r="E10" i="3"/>
  <c r="E21" i="3"/>
  <c r="E12" i="3"/>
  <c r="E3" i="3"/>
  <c r="E11" i="3"/>
  <c r="E17" i="3"/>
  <c r="E24" i="3"/>
  <c r="E19" i="3"/>
  <c r="E4" i="3"/>
  <c r="E9" i="3"/>
  <c r="E22" i="3"/>
  <c r="E25" i="3" l="1"/>
  <c r="H53" i="1" l="1"/>
  <c r="O36" i="1"/>
  <c r="Q20" i="1" s="1"/>
  <c r="H36" i="1"/>
  <c r="J31" i="1" s="1"/>
  <c r="B36" i="1"/>
  <c r="D31" i="1"/>
  <c r="D30" i="1"/>
  <c r="D29" i="1"/>
  <c r="D28" i="1"/>
  <c r="D27" i="1"/>
  <c r="D26" i="1"/>
  <c r="D25" i="1"/>
  <c r="C25" i="1" s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C11" i="1" s="1"/>
  <c r="D10" i="1"/>
  <c r="D9" i="1"/>
  <c r="O6" i="1"/>
  <c r="H6" i="1"/>
  <c r="B6" i="1"/>
  <c r="E35" i="1" s="1"/>
  <c r="Q24" i="1" l="1"/>
  <c r="Q28" i="1"/>
  <c r="Q17" i="1"/>
  <c r="Q14" i="1"/>
  <c r="Q11" i="1"/>
  <c r="Q29" i="1"/>
  <c r="J15" i="1"/>
  <c r="Q18" i="1"/>
  <c r="Q22" i="1"/>
  <c r="Q12" i="1"/>
  <c r="Q15" i="1"/>
  <c r="Q26" i="1"/>
  <c r="Q30" i="1"/>
  <c r="P30" i="1" s="1"/>
  <c r="R30" i="1" s="1"/>
  <c r="C18" i="1"/>
  <c r="Q25" i="1"/>
  <c r="Q19" i="1"/>
  <c r="Q9" i="1"/>
  <c r="J13" i="1"/>
  <c r="J16" i="1"/>
  <c r="Q23" i="1"/>
  <c r="Q27" i="1"/>
  <c r="P27" i="1" s="1"/>
  <c r="R27" i="1" s="1"/>
  <c r="Q31" i="1"/>
  <c r="J11" i="1"/>
  <c r="Q21" i="1"/>
  <c r="P21" i="1" s="1"/>
  <c r="R21" i="1" s="1"/>
  <c r="C15" i="1"/>
  <c r="C13" i="1"/>
  <c r="E13" i="1" s="1"/>
  <c r="J23" i="1"/>
  <c r="Q13" i="1"/>
  <c r="Q16" i="1"/>
  <c r="D36" i="1"/>
  <c r="J20" i="1"/>
  <c r="J9" i="1"/>
  <c r="J22" i="1"/>
  <c r="C26" i="1"/>
  <c r="C30" i="1"/>
  <c r="E30" i="1" s="1"/>
  <c r="J17" i="1"/>
  <c r="I17" i="1" s="1"/>
  <c r="K17" i="1" s="1"/>
  <c r="J24" i="1"/>
  <c r="J26" i="1"/>
  <c r="J28" i="1"/>
  <c r="J30" i="1"/>
  <c r="J19" i="1"/>
  <c r="C10" i="1"/>
  <c r="E10" i="1" s="1"/>
  <c r="J12" i="1"/>
  <c r="I12" i="1" s="1"/>
  <c r="K12" i="1" s="1"/>
  <c r="J14" i="1"/>
  <c r="J21" i="1"/>
  <c r="C23" i="1"/>
  <c r="E23" i="1" s="1"/>
  <c r="J18" i="1"/>
  <c r="J25" i="1"/>
  <c r="J27" i="1"/>
  <c r="J29" i="1"/>
  <c r="E26" i="1"/>
  <c r="E18" i="1"/>
  <c r="E25" i="1"/>
  <c r="E11" i="1"/>
  <c r="E15" i="1"/>
  <c r="C9" i="1"/>
  <c r="C16" i="1"/>
  <c r="C19" i="1"/>
  <c r="C22" i="1"/>
  <c r="K33" i="1"/>
  <c r="I35" i="1"/>
  <c r="C12" i="1"/>
  <c r="C29" i="1"/>
  <c r="R33" i="1"/>
  <c r="P35" i="1"/>
  <c r="H41" i="1"/>
  <c r="E6" i="1"/>
  <c r="C21" i="1"/>
  <c r="C24" i="1"/>
  <c r="C28" i="1"/>
  <c r="E32" i="1"/>
  <c r="O41" i="1"/>
  <c r="K32" i="1"/>
  <c r="C14" i="1"/>
  <c r="C17" i="1"/>
  <c r="C20" i="1"/>
  <c r="P20" i="1"/>
  <c r="R20" i="1" s="1"/>
  <c r="C27" i="1"/>
  <c r="C31" i="1"/>
  <c r="R32" i="1"/>
  <c r="R34" i="1" s="1"/>
  <c r="E33" i="1"/>
  <c r="Q36" i="1" l="1"/>
  <c r="I15" i="1"/>
  <c r="I9" i="1"/>
  <c r="K9" i="1" s="1"/>
  <c r="I27" i="1"/>
  <c r="K27" i="1" s="1"/>
  <c r="I19" i="1"/>
  <c r="K19" i="1" s="1"/>
  <c r="I30" i="1"/>
  <c r="K30" i="1" s="1"/>
  <c r="P13" i="1"/>
  <c r="R13" i="1" s="1"/>
  <c r="I26" i="1"/>
  <c r="K26" i="1" s="1"/>
  <c r="I22" i="1"/>
  <c r="K22" i="1" s="1"/>
  <c r="I16" i="1"/>
  <c r="K16" i="1" s="1"/>
  <c r="I21" i="1"/>
  <c r="K21" i="1" s="1"/>
  <c r="H42" i="1"/>
  <c r="H43" i="1" s="1"/>
  <c r="H44" i="1" s="1"/>
  <c r="H46" i="1" s="1"/>
  <c r="P17" i="1"/>
  <c r="R17" i="1" s="1"/>
  <c r="E34" i="1"/>
  <c r="I20" i="1"/>
  <c r="K20" i="1" s="1"/>
  <c r="P25" i="1"/>
  <c r="R25" i="1" s="1"/>
  <c r="P23" i="1"/>
  <c r="R23" i="1" s="1"/>
  <c r="P28" i="1"/>
  <c r="R28" i="1" s="1"/>
  <c r="P19" i="1"/>
  <c r="R19" i="1" s="1"/>
  <c r="I18" i="1"/>
  <c r="K18" i="1" s="1"/>
  <c r="I24" i="1"/>
  <c r="K24" i="1" s="1"/>
  <c r="P26" i="1"/>
  <c r="R26" i="1" s="1"/>
  <c r="P31" i="1"/>
  <c r="R31" i="1" s="1"/>
  <c r="P18" i="1"/>
  <c r="R18" i="1" s="1"/>
  <c r="I31" i="1"/>
  <c r="K31" i="1" s="1"/>
  <c r="I23" i="1"/>
  <c r="K23" i="1" s="1"/>
  <c r="P11" i="1"/>
  <c r="R11" i="1" s="1"/>
  <c r="P14" i="1"/>
  <c r="R14" i="1" s="1"/>
  <c r="P24" i="1"/>
  <c r="R24" i="1" s="1"/>
  <c r="P29" i="1"/>
  <c r="R29" i="1" s="1"/>
  <c r="J36" i="1"/>
  <c r="P12" i="1"/>
  <c r="R12" i="1" s="1"/>
  <c r="P22" i="1"/>
  <c r="R22" i="1" s="1"/>
  <c r="P16" i="1"/>
  <c r="R16" i="1" s="1"/>
  <c r="O42" i="1"/>
  <c r="K15" i="1"/>
  <c r="E17" i="1"/>
  <c r="E19" i="1"/>
  <c r="K34" i="1"/>
  <c r="E28" i="1"/>
  <c r="E31" i="1"/>
  <c r="E24" i="1"/>
  <c r="P15" i="1"/>
  <c r="R15" i="1" s="1"/>
  <c r="E21" i="1"/>
  <c r="C36" i="1"/>
  <c r="E9" i="1"/>
  <c r="D38" i="1"/>
  <c r="E29" i="1"/>
  <c r="E12" i="1"/>
  <c r="E22" i="1"/>
  <c r="E16" i="1"/>
  <c r="I29" i="1"/>
  <c r="K29" i="1" s="1"/>
  <c r="E14" i="1"/>
  <c r="I38" i="1"/>
  <c r="E27" i="1"/>
  <c r="E20" i="1"/>
  <c r="O43" i="1"/>
  <c r="O44" i="1" s="1"/>
  <c r="R35" i="1"/>
  <c r="P9" i="1"/>
  <c r="H54" i="1"/>
  <c r="H55" i="1" s="1"/>
  <c r="H57" i="1" s="1"/>
  <c r="H58" i="1" s="1"/>
  <c r="K35" i="1"/>
  <c r="I14" i="1"/>
  <c r="K14" i="1" s="1"/>
  <c r="I25" i="1"/>
  <c r="I11" i="1"/>
  <c r="I28" i="1"/>
  <c r="K28" i="1" s="1"/>
  <c r="I13" i="1"/>
  <c r="P36" i="1" l="1"/>
  <c r="R9" i="1"/>
  <c r="R36" i="1" s="1"/>
  <c r="P38" i="1"/>
  <c r="K11" i="1"/>
  <c r="K25" i="1"/>
  <c r="E36" i="1"/>
  <c r="K13" i="1"/>
  <c r="I36" i="1"/>
  <c r="K36" i="1" l="1"/>
</calcChain>
</file>

<file path=xl/sharedStrings.xml><?xml version="1.0" encoding="utf-8"?>
<sst xmlns="http://schemas.openxmlformats.org/spreadsheetml/2006/main" count="172" uniqueCount="86">
  <si>
    <t>Option 1 - Recommended</t>
  </si>
  <si>
    <t>Assumes storage not specifically allocated to State and Federal purposes is allocated to local investors proportional to level of investment.</t>
  </si>
  <si>
    <t>RECLAMATION 16% STORAGE ALLOCATION (Alt 3B), PROPORTIONAL REDUCTION OF LOCAL PWAs</t>
  </si>
  <si>
    <t>RECLAMATION 25% STORAGE ALLOCATION (Alt 3A), PROPORTIONAL REDUCTION OF LOCAL PWAs</t>
  </si>
  <si>
    <t>Reservoir Size:</t>
  </si>
  <si>
    <t>AF</t>
  </si>
  <si>
    <t>Dead Pool:</t>
  </si>
  <si>
    <t>Active Storage:</t>
  </si>
  <si>
    <t>Participant Name</t>
  </si>
  <si>
    <t>2021 Participation Level</t>
  </si>
  <si>
    <t>Estimated Storage 
Capacity (AF)
1.5 MAF Reservoir</t>
  </si>
  <si>
    <t>% Local Participation</t>
  </si>
  <si>
    <t>% Total Active Storage</t>
  </si>
  <si>
    <t>Antelope Valley-East Kern WA</t>
  </si>
  <si>
    <t>Carter MWC</t>
  </si>
  <si>
    <t>City of American Canyon</t>
  </si>
  <si>
    <t>Coachella Valley WD</t>
  </si>
  <si>
    <t>Colusa County</t>
  </si>
  <si>
    <t>Colusa County WD</t>
  </si>
  <si>
    <t>Cortina WD</t>
  </si>
  <si>
    <t>Davis WD</t>
  </si>
  <si>
    <t>Desert WA</t>
  </si>
  <si>
    <t>Dunnigan WD</t>
  </si>
  <si>
    <t>Glenn-Colusa ID</t>
  </si>
  <si>
    <t>Irvine Ranch WD</t>
  </si>
  <si>
    <t>LaGrande WD</t>
  </si>
  <si>
    <t>Metropolitan Water District of SC</t>
  </si>
  <si>
    <t>Reclamation District 108</t>
  </si>
  <si>
    <t>Rosedale-Rio Bravo WD</t>
  </si>
  <si>
    <t>San Bernardino Valley Municipal WD</t>
  </si>
  <si>
    <t>San Gorgonio Pass WA</t>
  </si>
  <si>
    <t>Santa Clara Valley WD</t>
  </si>
  <si>
    <t>Santa Clarita Valley WA</t>
  </si>
  <si>
    <t>Westside WD</t>
  </si>
  <si>
    <t>Wheeler Ridge - Maricopa WSD</t>
  </si>
  <si>
    <t>Zone 7 WA</t>
  </si>
  <si>
    <t>State of California - Ecosystem Benefit*</t>
  </si>
  <si>
    <t>State of California - Recreation and Flood Control</t>
  </si>
  <si>
    <t>State of California - Total</t>
  </si>
  <si>
    <t>Reclamation**</t>
  </si>
  <si>
    <t>Subtotal</t>
  </si>
  <si>
    <t>Local ratio:</t>
  </si>
  <si>
    <t>- maybe</t>
  </si>
  <si>
    <t>If select reductions rather than proportionate:</t>
  </si>
  <si>
    <t>Alt 1B local PWA storage:</t>
  </si>
  <si>
    <t>Alt 3B local PWA storage:</t>
  </si>
  <si>
    <t>Alt 3A local PWA storage:</t>
  </si>
  <si>
    <t>Reduction in storage:</t>
  </si>
  <si>
    <t>Reduction in annualized subscription:</t>
  </si>
  <si>
    <t>Deadpool</t>
  </si>
  <si>
    <t>State</t>
  </si>
  <si>
    <t>Federal</t>
  </si>
  <si>
    <t>PWA</t>
  </si>
  <si>
    <t xml:space="preserve">6% Reclamation Investment: </t>
  </si>
  <si>
    <t xml:space="preserve">16% Reclamation Investment: </t>
  </si>
  <si>
    <t>Increase in Reclamation Storage:</t>
  </si>
  <si>
    <t>LESS Decrease in Dead Storage:</t>
  </si>
  <si>
    <t xml:space="preserve">Remaining Storage Space Needed: </t>
  </si>
  <si>
    <t xml:space="preserve">Participation Level at 6.234 to 1: </t>
  </si>
  <si>
    <t>Executed Amendment 3 Participation</t>
  </si>
  <si>
    <t>Participant</t>
  </si>
  <si>
    <r>
      <t>Amendment 3 Participation (Annualized AF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rFont val="Calibri"/>
        <family val="2"/>
      </rPr>
      <t>)</t>
    </r>
  </si>
  <si>
    <r>
      <t>Amendment 3 Participation (Storage Allocation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rFont val="Calibri"/>
        <family val="2"/>
      </rPr>
      <t>)</t>
    </r>
  </si>
  <si>
    <t>PWA Participation %</t>
  </si>
  <si>
    <t>Antelope Valley-East Kern Water Agency</t>
  </si>
  <si>
    <t>Coachella Valley Water District</t>
  </si>
  <si>
    <t>Colusa County Water District</t>
  </si>
  <si>
    <t>Cortina Water District</t>
  </si>
  <si>
    <t>Davis Water District</t>
  </si>
  <si>
    <t>Desert Water Agency</t>
  </si>
  <si>
    <t>Dunnigan Water District</t>
  </si>
  <si>
    <t>Glenn-Colusa Irrigation District</t>
  </si>
  <si>
    <t>Irvine Ranch Water District</t>
  </si>
  <si>
    <t>LaGrande Water District</t>
  </si>
  <si>
    <t>Metropolitan Water District of Southern California</t>
  </si>
  <si>
    <t>Rosedale-Rio Bravo Water Storage District</t>
  </si>
  <si>
    <t>San Bernardino Valley Municipal Water District</t>
  </si>
  <si>
    <t>San Gorgonio Pass Water Agency</t>
  </si>
  <si>
    <t>Santa Clara Valley Water District</t>
  </si>
  <si>
    <t>Santa Clarita Valley Water Agency</t>
  </si>
  <si>
    <t>Westside Water District</t>
  </si>
  <si>
    <t>Wheeler Ridge-Maricopa Water Storage District</t>
  </si>
  <si>
    <t>Zone 7 Water Agency</t>
  </si>
  <si>
    <t>Public Water Agency (PWA) Total</t>
  </si>
  <si>
    <r>
      <t xml:space="preserve">Notes:
</t>
    </r>
    <r>
      <rPr>
        <sz val="11"/>
        <rFont val="Calibri"/>
        <family val="2"/>
      </rPr>
      <t>1. Participation (annualized AF) is used primarily as the basis of local agency participation and allocation of local cost share of planning/development costs.
2. The storage allocation for the State of California and Bureau of Reclamation are estimated as placeholders and will be determined at a later date. The storage allocations for local project participants are estimates until federal and state participation is finalized.</t>
    </r>
  </si>
  <si>
    <t>Amendment 3 Participation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</si>
</sst>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0.000"/>
    <numFmt numFmtId="166" formatCode="_(* #,##0_);_(* \(#,##0\);_(* &quot;-&quot;??_);_(@_)"/>
  </numFmts>
  <fonts count="6">
    <font>
      <sz val="11"/>
      <name val="Calibri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6">
    <xf numFmtId="0" fontId="0" fillId="0" borderId="0"/>
    <xf numFmtId="4" fontId="3" fillId="0" borderId="0"/>
    <xf numFmtId="9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3" fontId="0" fillId="0" borderId="0" xfId="0" applyNumberFormat="1"/>
    <xf numFmtId="0" fontId="3" fillId="0" borderId="0" xfId="0" applyFont="1"/>
    <xf numFmtId="0" fontId="2" fillId="0" borderId="1" xfId="0" applyFont="1" applyBorder="1"/>
    <xf numFmtId="3" fontId="0" fillId="0" borderId="1" xfId="0" applyNumberFormat="1" applyBorder="1"/>
    <xf numFmtId="0" fontId="3" fillId="0" borderId="1" xfId="0" applyFont="1" applyBorder="1"/>
    <xf numFmtId="9" fontId="0" fillId="0" borderId="0" xfId="2" applyFont="1" applyBorder="1"/>
    <xf numFmtId="0" fontId="2" fillId="0" borderId="0" xfId="1" applyNumberFormat="1" applyFont="1"/>
    <xf numFmtId="0" fontId="2" fillId="0" borderId="0" xfId="1" applyNumberFormat="1" applyFont="1" applyAlignment="1">
      <alignment horizontal="center"/>
    </xf>
    <xf numFmtId="0" fontId="2" fillId="0" borderId="0" xfId="1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1" applyNumberFormat="1"/>
    <xf numFmtId="3" fontId="3" fillId="0" borderId="0" xfId="1" applyNumberFormat="1" applyAlignment="1">
      <alignment horizontal="center"/>
    </xf>
    <xf numFmtId="164" fontId="0" fillId="0" borderId="0" xfId="2" applyNumberFormat="1" applyFont="1" applyAlignment="1">
      <alignment horizontal="center"/>
    </xf>
    <xf numFmtId="3" fontId="3" fillId="0" borderId="0" xfId="1" applyNumberFormat="1"/>
    <xf numFmtId="164" fontId="0" fillId="0" borderId="0" xfId="2" applyNumberFormat="1" applyFont="1" applyBorder="1" applyAlignment="1">
      <alignment horizontal="center"/>
    </xf>
    <xf numFmtId="0" fontId="3" fillId="2" borderId="0" xfId="1" applyNumberFormat="1" applyFill="1"/>
    <xf numFmtId="3" fontId="3" fillId="2" borderId="0" xfId="1" applyNumberFormat="1" applyFill="1" applyAlignment="1">
      <alignment horizontal="center"/>
    </xf>
    <xf numFmtId="164" fontId="0" fillId="2" borderId="0" xfId="2" applyNumberFormat="1" applyFont="1" applyFill="1" applyAlignment="1">
      <alignment horizontal="center"/>
    </xf>
    <xf numFmtId="0" fontId="2" fillId="0" borderId="2" xfId="1" applyNumberFormat="1" applyFont="1" applyBorder="1"/>
    <xf numFmtId="3" fontId="3" fillId="0" borderId="2" xfId="1" applyNumberFormat="1" applyBorder="1" applyAlignment="1">
      <alignment horizontal="center"/>
    </xf>
    <xf numFmtId="9" fontId="3" fillId="0" borderId="2" xfId="2" applyBorder="1" applyAlignment="1">
      <alignment horizontal="center"/>
    </xf>
    <xf numFmtId="164" fontId="0" fillId="0" borderId="2" xfId="0" applyNumberFormat="1" applyBorder="1" applyAlignment="1">
      <alignment horizontal="center"/>
    </xf>
    <xf numFmtId="3" fontId="3" fillId="0" borderId="0" xfId="1" applyNumberFormat="1" applyAlignment="1">
      <alignment horizontal="right"/>
    </xf>
    <xf numFmtId="0" fontId="2" fillId="0" borderId="0" xfId="1" applyNumberFormat="1" applyFont="1" applyAlignment="1">
      <alignment wrapText="1"/>
    </xf>
    <xf numFmtId="165" fontId="0" fillId="0" borderId="0" xfId="0" applyNumberFormat="1"/>
    <xf numFmtId="165" fontId="2" fillId="0" borderId="0" xfId="0" applyNumberFormat="1" applyFont="1"/>
    <xf numFmtId="0" fontId="0" fillId="0" borderId="0" xfId="0" quotePrefix="1"/>
    <xf numFmtId="0" fontId="0" fillId="0" borderId="3" xfId="0" applyBorder="1"/>
    <xf numFmtId="3" fontId="0" fillId="0" borderId="3" xfId="0" applyNumberFormat="1" applyBorder="1"/>
    <xf numFmtId="0" fontId="1" fillId="0" borderId="0" xfId="3"/>
    <xf numFmtId="0" fontId="1" fillId="0" borderId="7" xfId="3" applyBorder="1"/>
    <xf numFmtId="0" fontId="1" fillId="0" borderId="8" xfId="3" applyBorder="1" applyAlignment="1">
      <alignment wrapText="1"/>
    </xf>
    <xf numFmtId="0" fontId="1" fillId="0" borderId="9" xfId="3" applyBorder="1" applyAlignment="1">
      <alignment wrapText="1"/>
    </xf>
    <xf numFmtId="0" fontId="1" fillId="0" borderId="0" xfId="3" applyAlignment="1">
      <alignment wrapText="1"/>
    </xf>
    <xf numFmtId="0" fontId="1" fillId="0" borderId="8" xfId="3" applyBorder="1"/>
    <xf numFmtId="3" fontId="1" fillId="0" borderId="8" xfId="3" applyNumberFormat="1" applyBorder="1"/>
    <xf numFmtId="164" fontId="0" fillId="0" borderId="9" xfId="4" applyNumberFormat="1" applyFont="1" applyFill="1" applyBorder="1"/>
    <xf numFmtId="9" fontId="0" fillId="0" borderId="0" xfId="4" applyFont="1"/>
    <xf numFmtId="164" fontId="0" fillId="0" borderId="0" xfId="4" applyNumberFormat="1" applyFont="1"/>
    <xf numFmtId="9" fontId="0" fillId="0" borderId="9" xfId="4" applyFont="1" applyFill="1" applyBorder="1"/>
    <xf numFmtId="0" fontId="4" fillId="0" borderId="10" xfId="3" applyFont="1" applyBorder="1"/>
    <xf numFmtId="166" fontId="4" fillId="0" borderId="11" xfId="5" applyNumberFormat="1" applyFont="1" applyBorder="1"/>
    <xf numFmtId="9" fontId="4" fillId="0" borderId="12" xfId="3" applyNumberFormat="1" applyFont="1" applyBorder="1"/>
    <xf numFmtId="9" fontId="1" fillId="0" borderId="0" xfId="3" applyNumberFormat="1"/>
    <xf numFmtId="43" fontId="0" fillId="0" borderId="0" xfId="5" applyFont="1"/>
    <xf numFmtId="0" fontId="1" fillId="0" borderId="4" xfId="3" applyBorder="1" applyAlignment="1">
      <alignment horizontal="center"/>
    </xf>
    <xf numFmtId="0" fontId="1" fillId="0" borderId="5" xfId="3" applyBorder="1" applyAlignment="1">
      <alignment horizontal="center"/>
    </xf>
    <xf numFmtId="0" fontId="1" fillId="0" borderId="6" xfId="3" applyBorder="1" applyAlignment="1">
      <alignment horizontal="center"/>
    </xf>
    <xf numFmtId="0" fontId="4" fillId="0" borderId="13" xfId="3" applyFont="1" applyBorder="1" applyAlignment="1">
      <alignment horizontal="left" wrapText="1"/>
    </xf>
    <xf numFmtId="1" fontId="0" fillId="0" borderId="0" xfId="2" applyNumberFormat="1" applyFont="1"/>
  </cellXfs>
  <cellStyles count="6">
    <cellStyle name="Comma" xfId="1" builtinId="3"/>
    <cellStyle name="Comma 2" xfId="5" xr:uid="{25472997-8257-495D-A1ED-CD8D97AEE274}"/>
    <cellStyle name="Normal" xfId="0" builtinId="0"/>
    <cellStyle name="Normal 2" xfId="3" xr:uid="{0DDAF576-9D03-42A6-9042-20D38656C194}"/>
    <cellStyle name="Percent" xfId="2" builtinId="5"/>
    <cellStyle name="Percent 2" xfId="4" xr:uid="{5D2AC456-DD72-447A-AE11-FB36DD4CC3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AD40E-E0A8-4BE1-8E97-6F2651AF3224}">
  <dimension ref="A1:R58"/>
  <sheetViews>
    <sheetView tabSelected="1" topLeftCell="D1" zoomScaleNormal="100" workbookViewId="0">
      <selection activeCell="L14" sqref="L14"/>
    </sheetView>
  </sheetViews>
  <sheetFormatPr defaultRowHeight="14.4"/>
  <cols>
    <col min="1" max="1" width="46.88671875" customWidth="1"/>
    <col min="2" max="2" width="20.88671875" bestFit="1" customWidth="1"/>
    <col min="3" max="3" width="19.44140625" customWidth="1"/>
    <col min="4" max="4" width="12.44140625" customWidth="1"/>
    <col min="5" max="5" width="16.109375" customWidth="1"/>
    <col min="7" max="7" width="44.109375" customWidth="1"/>
    <col min="8" max="8" width="19.33203125" customWidth="1"/>
    <col min="9" max="9" width="18.109375" customWidth="1"/>
    <col min="10" max="10" width="13" customWidth="1"/>
    <col min="11" max="11" width="14.109375" customWidth="1"/>
    <col min="12" max="12" width="10" bestFit="1" customWidth="1"/>
    <col min="14" max="14" width="46.44140625" customWidth="1"/>
    <col min="15" max="15" width="15.109375" customWidth="1"/>
    <col min="16" max="16" width="14.5546875" customWidth="1"/>
    <col min="17" max="17" width="12.88671875" customWidth="1"/>
    <col min="18" max="18" width="15.109375" customWidth="1"/>
  </cols>
  <sheetData>
    <row r="1" spans="1:18">
      <c r="A1" s="1" t="s">
        <v>0</v>
      </c>
    </row>
    <row r="2" spans="1:18">
      <c r="A2" s="1" t="s">
        <v>1</v>
      </c>
    </row>
    <row r="3" spans="1:18">
      <c r="A3" s="1"/>
      <c r="G3" s="1" t="s">
        <v>2</v>
      </c>
      <c r="N3" s="1" t="s">
        <v>3</v>
      </c>
    </row>
    <row r="4" spans="1:18">
      <c r="A4" s="1" t="s">
        <v>4</v>
      </c>
      <c r="B4" s="2">
        <v>1500000</v>
      </c>
      <c r="C4" s="3" t="s">
        <v>5</v>
      </c>
      <c r="G4" s="1" t="s">
        <v>4</v>
      </c>
      <c r="H4" s="2">
        <v>1500000</v>
      </c>
      <c r="I4" s="3" t="s">
        <v>5</v>
      </c>
      <c r="N4" s="1" t="s">
        <v>4</v>
      </c>
      <c r="O4" s="2">
        <v>1500000</v>
      </c>
      <c r="P4" s="3" t="s">
        <v>5</v>
      </c>
    </row>
    <row r="5" spans="1:18">
      <c r="A5" s="1" t="s">
        <v>6</v>
      </c>
      <c r="B5" s="2">
        <v>120000</v>
      </c>
      <c r="C5" s="3" t="s">
        <v>5</v>
      </c>
      <c r="G5" s="1" t="s">
        <v>6</v>
      </c>
      <c r="H5" s="2">
        <v>60000</v>
      </c>
      <c r="I5" s="3" t="s">
        <v>5</v>
      </c>
      <c r="N5" s="1" t="s">
        <v>6</v>
      </c>
      <c r="O5" s="2">
        <v>60000</v>
      </c>
      <c r="P5" s="3" t="s">
        <v>5</v>
      </c>
    </row>
    <row r="6" spans="1:18" ht="15" thickBot="1">
      <c r="A6" s="4" t="s">
        <v>7</v>
      </c>
      <c r="B6" s="5">
        <f>B4-B5</f>
        <v>1380000</v>
      </c>
      <c r="C6" s="6" t="s">
        <v>5</v>
      </c>
      <c r="D6" s="7"/>
      <c r="E6" s="2">
        <f>B6-C35-C34</f>
        <v>1045000</v>
      </c>
      <c r="G6" s="4" t="s">
        <v>7</v>
      </c>
      <c r="H6" s="5">
        <f>H4-H5</f>
        <v>1440000</v>
      </c>
      <c r="I6" s="6" t="s">
        <v>5</v>
      </c>
      <c r="J6" s="7"/>
      <c r="N6" s="4" t="s">
        <v>7</v>
      </c>
      <c r="O6" s="5">
        <f>O4-O5</f>
        <v>1440000</v>
      </c>
      <c r="P6" s="6" t="s">
        <v>5</v>
      </c>
      <c r="Q6" s="7"/>
    </row>
    <row r="7" spans="1:18" ht="34.5" customHeight="1" thickTop="1"/>
    <row r="8" spans="1:18" ht="44.1" customHeight="1">
      <c r="A8" s="8" t="s">
        <v>8</v>
      </c>
      <c r="B8" s="9" t="s">
        <v>9</v>
      </c>
      <c r="C8" s="10" t="s">
        <v>10</v>
      </c>
      <c r="D8" s="11" t="s">
        <v>11</v>
      </c>
      <c r="E8" s="11" t="s">
        <v>12</v>
      </c>
      <c r="G8" s="8" t="s">
        <v>8</v>
      </c>
      <c r="H8" s="10" t="s">
        <v>85</v>
      </c>
      <c r="I8" s="10" t="s">
        <v>10</v>
      </c>
      <c r="J8" s="11" t="s">
        <v>11</v>
      </c>
      <c r="K8" s="11" t="s">
        <v>12</v>
      </c>
      <c r="N8" s="8" t="s">
        <v>8</v>
      </c>
      <c r="O8" s="10" t="s">
        <v>85</v>
      </c>
      <c r="P8" s="10" t="s">
        <v>10</v>
      </c>
      <c r="Q8" s="11" t="s">
        <v>11</v>
      </c>
      <c r="R8" s="11" t="s">
        <v>12</v>
      </c>
    </row>
    <row r="9" spans="1:18">
      <c r="A9" s="12" t="s">
        <v>13</v>
      </c>
      <c r="B9" s="13">
        <v>500</v>
      </c>
      <c r="C9" s="13">
        <f t="shared" ref="C9:C31" si="0">D9*($B$6-$C$32-$C$35)</f>
        <v>3117.169788808018</v>
      </c>
      <c r="D9" s="14">
        <f>B9/$B$36</f>
        <v>2.982937596945472E-3</v>
      </c>
      <c r="E9" s="14">
        <f>C9/$B$6</f>
        <v>2.2588186875420421E-3</v>
      </c>
      <c r="G9" s="12" t="s">
        <v>13</v>
      </c>
      <c r="H9" s="13">
        <v>500</v>
      </c>
      <c r="I9" s="13">
        <f>J9*($H$6-$I$32-$I$35)</f>
        <v>2899.647453799631</v>
      </c>
      <c r="J9" s="14">
        <f>H9/$H$36</f>
        <v>3.0029488958156908E-3</v>
      </c>
      <c r="K9" s="14">
        <f>I9/$H$6</f>
        <v>2.0136440651386325E-3</v>
      </c>
      <c r="L9" s="2"/>
      <c r="N9" s="12" t="s">
        <v>13</v>
      </c>
      <c r="O9" s="13">
        <v>500</v>
      </c>
      <c r="P9" s="13">
        <f>Q9*($O$6-$P$32-$P$35)</f>
        <v>2510.4652769019176</v>
      </c>
      <c r="Q9" s="14">
        <f>O9/$O$36</f>
        <v>3.0029488958156908E-3</v>
      </c>
      <c r="R9" s="14">
        <f>P9/$O$6</f>
        <v>1.7433786645152205E-3</v>
      </c>
    </row>
    <row r="10" spans="1:18">
      <c r="A10" s="12" t="s">
        <v>14</v>
      </c>
      <c r="B10" s="13">
        <v>300</v>
      </c>
      <c r="C10" s="13">
        <f t="shared" si="0"/>
        <v>1870.3018732848109</v>
      </c>
      <c r="D10" s="14">
        <f t="shared" ref="D10:D31" si="1">B10/$B$36</f>
        <v>1.7897625581672831E-3</v>
      </c>
      <c r="E10" s="14">
        <f t="shared" ref="E10:E30" si="2">C10/$B$6</f>
        <v>1.3552912125252253E-3</v>
      </c>
      <c r="G10" s="12"/>
      <c r="H10" s="13"/>
      <c r="I10" s="13"/>
      <c r="J10" s="14"/>
      <c r="K10" s="14"/>
      <c r="L10" s="2"/>
      <c r="N10" s="12"/>
      <c r="O10" s="13"/>
      <c r="P10" s="13"/>
      <c r="Q10" s="14"/>
      <c r="R10" s="14"/>
    </row>
    <row r="11" spans="1:18">
      <c r="A11" s="12" t="s">
        <v>15</v>
      </c>
      <c r="B11" s="13">
        <v>4000</v>
      </c>
      <c r="C11" s="13">
        <f t="shared" si="0"/>
        <v>24937.358310464144</v>
      </c>
      <c r="D11" s="14">
        <f t="shared" si="1"/>
        <v>2.3863500775563776E-2</v>
      </c>
      <c r="E11" s="14">
        <f t="shared" si="2"/>
        <v>1.8070549500336337E-2</v>
      </c>
      <c r="G11" s="12" t="s">
        <v>15</v>
      </c>
      <c r="H11" s="13">
        <v>4000</v>
      </c>
      <c r="I11" s="13">
        <f t="shared" ref="I11:I31" si="3">J11*($H$6-$I$32-$I$35)</f>
        <v>23197.179630397048</v>
      </c>
      <c r="J11" s="14">
        <f t="shared" ref="J11:J31" si="4">H11/$H$36</f>
        <v>2.4023591166525526E-2</v>
      </c>
      <c r="K11" s="14">
        <f t="shared" ref="K11:K31" si="5">I11/$H$6</f>
        <v>1.610915252110906E-2</v>
      </c>
      <c r="N11" s="12" t="s">
        <v>15</v>
      </c>
      <c r="O11" s="13">
        <v>4000</v>
      </c>
      <c r="P11" s="13">
        <f t="shared" ref="P11:P31" si="6">Q11*($O$6-$P$32-$P$35)</f>
        <v>20083.722215215341</v>
      </c>
      <c r="Q11" s="14">
        <f t="shared" ref="Q11:Q31" si="7">O11/$O$36</f>
        <v>2.4023591166525526E-2</v>
      </c>
      <c r="R11" s="14">
        <f t="shared" ref="R11:R31" si="8">P11/$O$6</f>
        <v>1.3947029316121764E-2</v>
      </c>
    </row>
    <row r="12" spans="1:18">
      <c r="A12" s="12" t="s">
        <v>16</v>
      </c>
      <c r="B12" s="13">
        <v>10000</v>
      </c>
      <c r="C12" s="13">
        <f t="shared" si="0"/>
        <v>62343.395776160367</v>
      </c>
      <c r="D12" s="14">
        <f t="shared" si="1"/>
        <v>5.9658751938909439E-2</v>
      </c>
      <c r="E12" s="14">
        <f t="shared" si="2"/>
        <v>4.5176373750840847E-2</v>
      </c>
      <c r="G12" s="12" t="s">
        <v>16</v>
      </c>
      <c r="H12" s="13">
        <v>10000</v>
      </c>
      <c r="I12" s="13">
        <f t="shared" si="3"/>
        <v>57992.949075992627</v>
      </c>
      <c r="J12" s="14">
        <f t="shared" si="4"/>
        <v>6.0058977916313823E-2</v>
      </c>
      <c r="K12" s="14">
        <f t="shared" si="5"/>
        <v>4.0272881302772658E-2</v>
      </c>
      <c r="L12" s="15"/>
      <c r="N12" s="12" t="s">
        <v>16</v>
      </c>
      <c r="O12" s="13">
        <v>10000</v>
      </c>
      <c r="P12" s="13">
        <f t="shared" si="6"/>
        <v>50209.305538038359</v>
      </c>
      <c r="Q12" s="14">
        <f t="shared" si="7"/>
        <v>6.0058977916313823E-2</v>
      </c>
      <c r="R12" s="14">
        <f t="shared" si="8"/>
        <v>3.4867573290304418E-2</v>
      </c>
    </row>
    <row r="13" spans="1:18">
      <c r="A13" s="12" t="s">
        <v>17</v>
      </c>
      <c r="B13" s="13">
        <v>10000</v>
      </c>
      <c r="C13" s="13">
        <f t="shared" si="0"/>
        <v>62343.395776160367</v>
      </c>
      <c r="D13" s="14">
        <f t="shared" si="1"/>
        <v>5.9658751938909439E-2</v>
      </c>
      <c r="E13" s="14">
        <f t="shared" si="2"/>
        <v>4.5176373750840847E-2</v>
      </c>
      <c r="G13" s="12" t="s">
        <v>17</v>
      </c>
      <c r="H13" s="13">
        <v>10000</v>
      </c>
      <c r="I13" s="13">
        <f t="shared" si="3"/>
        <v>57992.949075992627</v>
      </c>
      <c r="J13" s="14">
        <f t="shared" si="4"/>
        <v>6.0058977916313823E-2</v>
      </c>
      <c r="K13" s="14">
        <f t="shared" si="5"/>
        <v>4.0272881302772658E-2</v>
      </c>
      <c r="L13" s="2"/>
      <c r="N13" s="12" t="s">
        <v>17</v>
      </c>
      <c r="O13" s="13">
        <v>10000</v>
      </c>
      <c r="P13" s="13">
        <f t="shared" si="6"/>
        <v>50209.305538038359</v>
      </c>
      <c r="Q13" s="14">
        <f t="shared" si="7"/>
        <v>6.0058977916313823E-2</v>
      </c>
      <c r="R13" s="14">
        <f t="shared" si="8"/>
        <v>3.4867573290304418E-2</v>
      </c>
    </row>
    <row r="14" spans="1:18">
      <c r="A14" s="12" t="s">
        <v>18</v>
      </c>
      <c r="B14" s="13">
        <v>10073</v>
      </c>
      <c r="C14" s="13">
        <f t="shared" si="0"/>
        <v>62798.502565326329</v>
      </c>
      <c r="D14" s="14">
        <f t="shared" si="1"/>
        <v>6.0094260828063475E-2</v>
      </c>
      <c r="E14" s="14">
        <f t="shared" si="2"/>
        <v>4.5506161279221975E-2</v>
      </c>
      <c r="G14" s="12" t="s">
        <v>18</v>
      </c>
      <c r="H14" s="13">
        <v>9256</v>
      </c>
      <c r="I14" s="13">
        <f t="shared" si="3"/>
        <v>53678.273664738779</v>
      </c>
      <c r="J14" s="14">
        <f t="shared" si="4"/>
        <v>5.5590589959340075E-2</v>
      </c>
      <c r="K14" s="14">
        <f t="shared" si="5"/>
        <v>3.7276578933846373E-2</v>
      </c>
      <c r="N14" s="12" t="s">
        <v>18</v>
      </c>
      <c r="O14" s="13">
        <v>9256</v>
      </c>
      <c r="P14" s="13">
        <f t="shared" si="6"/>
        <v>46473.733206008306</v>
      </c>
      <c r="Q14" s="14">
        <f t="shared" si="7"/>
        <v>5.5590589959340075E-2</v>
      </c>
      <c r="R14" s="14">
        <f t="shared" si="8"/>
        <v>3.2273425837505768E-2</v>
      </c>
    </row>
    <row r="15" spans="1:18">
      <c r="A15" s="12" t="s">
        <v>19</v>
      </c>
      <c r="B15" s="13">
        <v>450</v>
      </c>
      <c r="C15" s="13">
        <f t="shared" si="0"/>
        <v>2805.4528099272165</v>
      </c>
      <c r="D15" s="14">
        <f t="shared" si="1"/>
        <v>2.6846438372509249E-3</v>
      </c>
      <c r="E15" s="14">
        <f t="shared" si="2"/>
        <v>2.0329368187878383E-3</v>
      </c>
      <c r="G15" s="12" t="s">
        <v>19</v>
      </c>
      <c r="H15" s="13">
        <v>450</v>
      </c>
      <c r="I15" s="13">
        <f t="shared" si="3"/>
        <v>2609.682708419668</v>
      </c>
      <c r="J15" s="14">
        <f t="shared" si="4"/>
        <v>2.7026540062341218E-3</v>
      </c>
      <c r="K15" s="14">
        <f t="shared" si="5"/>
        <v>1.8122796586247695E-3</v>
      </c>
      <c r="N15" s="12" t="s">
        <v>19</v>
      </c>
      <c r="O15" s="13">
        <v>450</v>
      </c>
      <c r="P15" s="13">
        <f t="shared" si="6"/>
        <v>2259.4187492117258</v>
      </c>
      <c r="Q15" s="14">
        <f t="shared" si="7"/>
        <v>2.7026540062341218E-3</v>
      </c>
      <c r="R15" s="14">
        <f t="shared" si="8"/>
        <v>1.5690407980636985E-3</v>
      </c>
    </row>
    <row r="16" spans="1:18">
      <c r="A16" s="12" t="s">
        <v>20</v>
      </c>
      <c r="B16" s="13">
        <v>2000</v>
      </c>
      <c r="C16" s="13">
        <f t="shared" si="0"/>
        <v>12468.679155232072</v>
      </c>
      <c r="D16" s="14">
        <f t="shared" si="1"/>
        <v>1.1931750387781888E-2</v>
      </c>
      <c r="E16" s="14">
        <f t="shared" si="2"/>
        <v>9.0352747501681683E-3</v>
      </c>
      <c r="G16" s="12" t="s">
        <v>20</v>
      </c>
      <c r="H16" s="13">
        <v>2000</v>
      </c>
      <c r="I16" s="13">
        <f t="shared" si="3"/>
        <v>11598.589815198524</v>
      </c>
      <c r="J16" s="14">
        <f t="shared" si="4"/>
        <v>1.2011795583262763E-2</v>
      </c>
      <c r="K16" s="14">
        <f t="shared" si="5"/>
        <v>8.0545762605545301E-3</v>
      </c>
      <c r="N16" s="12" t="s">
        <v>20</v>
      </c>
      <c r="O16" s="13">
        <v>2000</v>
      </c>
      <c r="P16" s="13">
        <f t="shared" si="6"/>
        <v>10041.86110760767</v>
      </c>
      <c r="Q16" s="14">
        <f t="shared" si="7"/>
        <v>1.2011795583262763E-2</v>
      </c>
      <c r="R16" s="14">
        <f t="shared" si="8"/>
        <v>6.9735146580608819E-3</v>
      </c>
    </row>
    <row r="17" spans="1:18">
      <c r="A17" s="12" t="s">
        <v>21</v>
      </c>
      <c r="B17" s="13">
        <v>6500</v>
      </c>
      <c r="C17" s="13">
        <f t="shared" si="0"/>
        <v>40523.207254504232</v>
      </c>
      <c r="D17" s="14">
        <f t="shared" si="1"/>
        <v>3.8778188760291134E-2</v>
      </c>
      <c r="E17" s="14">
        <f t="shared" si="2"/>
        <v>2.9364642938046547E-2</v>
      </c>
      <c r="G17" s="12" t="s">
        <v>21</v>
      </c>
      <c r="H17" s="13">
        <v>6500</v>
      </c>
      <c r="I17" s="13">
        <f t="shared" si="3"/>
        <v>37695.416899395204</v>
      </c>
      <c r="J17" s="14">
        <f t="shared" si="4"/>
        <v>3.903833564560398E-2</v>
      </c>
      <c r="K17" s="14">
        <f t="shared" si="5"/>
        <v>2.6177372846802226E-2</v>
      </c>
      <c r="N17" s="12" t="s">
        <v>21</v>
      </c>
      <c r="O17" s="13">
        <v>6500</v>
      </c>
      <c r="P17" s="13">
        <f t="shared" si="6"/>
        <v>32636.048599724927</v>
      </c>
      <c r="Q17" s="14">
        <f t="shared" si="7"/>
        <v>3.903833564560398E-2</v>
      </c>
      <c r="R17" s="14">
        <f t="shared" si="8"/>
        <v>2.2663922638697865E-2</v>
      </c>
    </row>
    <row r="18" spans="1:18">
      <c r="A18" s="12" t="s">
        <v>22</v>
      </c>
      <c r="B18" s="13">
        <v>2972</v>
      </c>
      <c r="C18" s="13">
        <f t="shared" si="0"/>
        <v>18528.457224674861</v>
      </c>
      <c r="D18" s="14">
        <f t="shared" si="1"/>
        <v>1.7730581076243885E-2</v>
      </c>
      <c r="E18" s="14">
        <f t="shared" si="2"/>
        <v>1.3426418278749899E-2</v>
      </c>
      <c r="G18" s="12" t="s">
        <v>22</v>
      </c>
      <c r="H18" s="13">
        <v>2972</v>
      </c>
      <c r="I18" s="13">
        <f t="shared" si="3"/>
        <v>17235.504465385009</v>
      </c>
      <c r="J18" s="14">
        <f t="shared" si="4"/>
        <v>1.7849528236728467E-2</v>
      </c>
      <c r="K18" s="14">
        <f t="shared" si="5"/>
        <v>1.1969100323184033E-2</v>
      </c>
      <c r="N18" s="12" t="s">
        <v>22</v>
      </c>
      <c r="O18" s="13">
        <v>2972</v>
      </c>
      <c r="P18" s="13">
        <f t="shared" si="6"/>
        <v>14922.205605904997</v>
      </c>
      <c r="Q18" s="14">
        <f t="shared" si="7"/>
        <v>1.7849528236728467E-2</v>
      </c>
      <c r="R18" s="14">
        <f t="shared" si="8"/>
        <v>1.036264278187847E-2</v>
      </c>
    </row>
    <row r="19" spans="1:18">
      <c r="A19" s="12" t="s">
        <v>23</v>
      </c>
      <c r="B19" s="13">
        <v>5000</v>
      </c>
      <c r="C19" s="13">
        <f t="shared" si="0"/>
        <v>31171.697888080183</v>
      </c>
      <c r="D19" s="14">
        <f t="shared" si="1"/>
        <v>2.982937596945472E-2</v>
      </c>
      <c r="E19" s="14">
        <f t="shared" si="2"/>
        <v>2.2588186875420423E-2</v>
      </c>
      <c r="G19" s="12" t="s">
        <v>23</v>
      </c>
      <c r="H19" s="13">
        <v>5000</v>
      </c>
      <c r="I19" s="13">
        <f t="shared" si="3"/>
        <v>28996.474537996313</v>
      </c>
      <c r="J19" s="14">
        <f t="shared" si="4"/>
        <v>3.0029488958156911E-2</v>
      </c>
      <c r="K19" s="14">
        <f t="shared" si="5"/>
        <v>2.0136440651386329E-2</v>
      </c>
      <c r="N19" s="12" t="s">
        <v>23</v>
      </c>
      <c r="O19" s="13">
        <v>5000</v>
      </c>
      <c r="P19" s="13">
        <f t="shared" si="6"/>
        <v>25104.65276901918</v>
      </c>
      <c r="Q19" s="14">
        <f t="shared" si="7"/>
        <v>3.0029488958156911E-2</v>
      </c>
      <c r="R19" s="14">
        <f t="shared" si="8"/>
        <v>1.7433786645152209E-2</v>
      </c>
    </row>
    <row r="20" spans="1:18">
      <c r="A20" s="12" t="s">
        <v>24</v>
      </c>
      <c r="B20" s="13">
        <v>1000</v>
      </c>
      <c r="C20" s="13">
        <f t="shared" si="0"/>
        <v>6234.339577616036</v>
      </c>
      <c r="D20" s="14">
        <f t="shared" si="1"/>
        <v>5.9658751938909439E-3</v>
      </c>
      <c r="E20" s="14">
        <f t="shared" si="2"/>
        <v>4.5176373750840841E-3</v>
      </c>
      <c r="G20" s="12" t="s">
        <v>24</v>
      </c>
      <c r="H20" s="13">
        <v>1000</v>
      </c>
      <c r="I20" s="13">
        <f t="shared" si="3"/>
        <v>5799.2949075992619</v>
      </c>
      <c r="J20" s="14">
        <f t="shared" si="4"/>
        <v>6.0058977916313816E-3</v>
      </c>
      <c r="K20" s="14">
        <f t="shared" si="5"/>
        <v>4.0272881302772651E-3</v>
      </c>
      <c r="N20" s="12" t="s">
        <v>24</v>
      </c>
      <c r="O20" s="13">
        <v>1000</v>
      </c>
      <c r="P20" s="13">
        <f t="shared" si="6"/>
        <v>5020.9305538038352</v>
      </c>
      <c r="Q20" s="14">
        <f t="shared" si="7"/>
        <v>6.0058977916313816E-3</v>
      </c>
      <c r="R20" s="14">
        <f t="shared" si="8"/>
        <v>3.486757329030441E-3</v>
      </c>
    </row>
    <row r="21" spans="1:18">
      <c r="A21" s="12" t="s">
        <v>25</v>
      </c>
      <c r="B21" s="13">
        <v>1000</v>
      </c>
      <c r="C21" s="13">
        <f t="shared" si="0"/>
        <v>6234.339577616036</v>
      </c>
      <c r="D21" s="14">
        <f t="shared" si="1"/>
        <v>5.9658751938909439E-3</v>
      </c>
      <c r="E21" s="14">
        <f t="shared" si="2"/>
        <v>4.5176373750840841E-3</v>
      </c>
      <c r="G21" s="12" t="s">
        <v>25</v>
      </c>
      <c r="H21" s="13">
        <v>1000</v>
      </c>
      <c r="I21" s="13">
        <f t="shared" si="3"/>
        <v>5799.2949075992619</v>
      </c>
      <c r="J21" s="14">
        <f t="shared" si="4"/>
        <v>6.0058977916313816E-3</v>
      </c>
      <c r="K21" s="14">
        <f t="shared" si="5"/>
        <v>4.0272881302772651E-3</v>
      </c>
      <c r="N21" s="12" t="s">
        <v>25</v>
      </c>
      <c r="O21" s="13">
        <v>1000</v>
      </c>
      <c r="P21" s="13">
        <f t="shared" si="6"/>
        <v>5020.9305538038352</v>
      </c>
      <c r="Q21" s="14">
        <f t="shared" si="7"/>
        <v>6.0058977916313816E-3</v>
      </c>
      <c r="R21" s="14">
        <f t="shared" si="8"/>
        <v>3.486757329030441E-3</v>
      </c>
    </row>
    <row r="22" spans="1:18">
      <c r="A22" s="12" t="s">
        <v>26</v>
      </c>
      <c r="B22" s="13">
        <v>50000</v>
      </c>
      <c r="C22" s="13">
        <f t="shared" si="0"/>
        <v>311716.97888080182</v>
      </c>
      <c r="D22" s="14">
        <f t="shared" si="1"/>
        <v>0.29829375969454719</v>
      </c>
      <c r="E22" s="14">
        <f t="shared" si="2"/>
        <v>0.22588186875420421</v>
      </c>
      <c r="G22" s="12" t="s">
        <v>26</v>
      </c>
      <c r="H22" s="13">
        <v>50000</v>
      </c>
      <c r="I22" s="13">
        <f t="shared" si="3"/>
        <v>289964.74537996307</v>
      </c>
      <c r="J22" s="14">
        <f t="shared" si="4"/>
        <v>0.30029488958156908</v>
      </c>
      <c r="K22" s="14">
        <f t="shared" si="5"/>
        <v>0.20136440651386325</v>
      </c>
      <c r="N22" s="12" t="s">
        <v>26</v>
      </c>
      <c r="O22" s="13">
        <v>50000</v>
      </c>
      <c r="P22" s="13">
        <f t="shared" si="6"/>
        <v>251046.52769019175</v>
      </c>
      <c r="Q22" s="14">
        <f t="shared" si="7"/>
        <v>0.30029488958156908</v>
      </c>
      <c r="R22" s="14">
        <f t="shared" si="8"/>
        <v>0.17433786645152205</v>
      </c>
    </row>
    <row r="23" spans="1:18">
      <c r="A23" s="12" t="s">
        <v>27</v>
      </c>
      <c r="B23" s="13">
        <v>4000</v>
      </c>
      <c r="C23" s="13">
        <f t="shared" si="0"/>
        <v>24937.358310464144</v>
      </c>
      <c r="D23" s="14">
        <f t="shared" si="1"/>
        <v>2.3863500775563776E-2</v>
      </c>
      <c r="E23" s="14">
        <f t="shared" si="2"/>
        <v>1.8070549500336337E-2</v>
      </c>
      <c r="G23" s="12" t="s">
        <v>27</v>
      </c>
      <c r="H23" s="13">
        <v>4000</v>
      </c>
      <c r="I23" s="13">
        <f t="shared" si="3"/>
        <v>23197.179630397048</v>
      </c>
      <c r="J23" s="14">
        <f t="shared" si="4"/>
        <v>2.4023591166525526E-2</v>
      </c>
      <c r="K23" s="14">
        <f t="shared" si="5"/>
        <v>1.610915252110906E-2</v>
      </c>
      <c r="N23" s="12" t="s">
        <v>27</v>
      </c>
      <c r="O23" s="13">
        <v>4000</v>
      </c>
      <c r="P23" s="13">
        <f t="shared" si="6"/>
        <v>20083.722215215341</v>
      </c>
      <c r="Q23" s="14">
        <f t="shared" si="7"/>
        <v>2.4023591166525526E-2</v>
      </c>
      <c r="R23" s="14">
        <f t="shared" si="8"/>
        <v>1.3947029316121764E-2</v>
      </c>
    </row>
    <row r="24" spans="1:18">
      <c r="A24" s="12" t="s">
        <v>28</v>
      </c>
      <c r="B24" s="13">
        <v>500</v>
      </c>
      <c r="C24" s="13">
        <f t="shared" si="0"/>
        <v>3117.169788808018</v>
      </c>
      <c r="D24" s="14">
        <f t="shared" si="1"/>
        <v>2.982937596945472E-3</v>
      </c>
      <c r="E24" s="14">
        <f t="shared" si="2"/>
        <v>2.2588186875420421E-3</v>
      </c>
      <c r="G24" s="12" t="s">
        <v>28</v>
      </c>
      <c r="H24" s="13">
        <v>500</v>
      </c>
      <c r="I24" s="13">
        <f t="shared" si="3"/>
        <v>2899.647453799631</v>
      </c>
      <c r="J24" s="14">
        <f t="shared" si="4"/>
        <v>3.0029488958156908E-3</v>
      </c>
      <c r="K24" s="14">
        <f t="shared" si="5"/>
        <v>2.0136440651386325E-3</v>
      </c>
      <c r="N24" s="12" t="s">
        <v>28</v>
      </c>
      <c r="O24" s="13">
        <v>500</v>
      </c>
      <c r="P24" s="13">
        <f t="shared" si="6"/>
        <v>2510.4652769019176</v>
      </c>
      <c r="Q24" s="14">
        <f t="shared" si="7"/>
        <v>3.0029488958156908E-3</v>
      </c>
      <c r="R24" s="14">
        <f t="shared" si="8"/>
        <v>1.7433786645152205E-3</v>
      </c>
    </row>
    <row r="25" spans="1:18">
      <c r="A25" s="12" t="s">
        <v>29</v>
      </c>
      <c r="B25" s="13">
        <v>21400</v>
      </c>
      <c r="C25" s="13">
        <f t="shared" si="0"/>
        <v>133414.86696098317</v>
      </c>
      <c r="D25" s="14">
        <f t="shared" si="1"/>
        <v>0.12766972914926619</v>
      </c>
      <c r="E25" s="14">
        <f t="shared" si="2"/>
        <v>9.6677439826799397E-2</v>
      </c>
      <c r="G25" s="12" t="s">
        <v>29</v>
      </c>
      <c r="H25" s="13">
        <v>21400</v>
      </c>
      <c r="I25" s="13">
        <f t="shared" si="3"/>
        <v>124104.91102262422</v>
      </c>
      <c r="J25" s="14">
        <f t="shared" si="4"/>
        <v>0.12852621274091158</v>
      </c>
      <c r="K25" s="14">
        <f t="shared" si="5"/>
        <v>8.6183965987933486E-2</v>
      </c>
      <c r="N25" s="12" t="s">
        <v>29</v>
      </c>
      <c r="O25" s="13">
        <v>21400</v>
      </c>
      <c r="P25" s="13">
        <f t="shared" si="6"/>
        <v>107447.91385140209</v>
      </c>
      <c r="Q25" s="14">
        <f t="shared" si="7"/>
        <v>0.12852621274091158</v>
      </c>
      <c r="R25" s="14">
        <f t="shared" si="8"/>
        <v>7.4616606841251445E-2</v>
      </c>
    </row>
    <row r="26" spans="1:18">
      <c r="A26" s="12" t="s">
        <v>30</v>
      </c>
      <c r="B26" s="13">
        <v>14000</v>
      </c>
      <c r="C26" s="13">
        <f t="shared" si="0"/>
        <v>87280.754086624496</v>
      </c>
      <c r="D26" s="14">
        <f t="shared" si="1"/>
        <v>8.3522252714473208E-2</v>
      </c>
      <c r="E26" s="14">
        <f t="shared" si="2"/>
        <v>6.3246923251177173E-2</v>
      </c>
      <c r="G26" s="12" t="s">
        <v>30</v>
      </c>
      <c r="H26" s="13">
        <v>14000</v>
      </c>
      <c r="I26" s="13">
        <f t="shared" si="3"/>
        <v>81190.128706389674</v>
      </c>
      <c r="J26" s="14">
        <f t="shared" si="4"/>
        <v>8.4082569082839342E-2</v>
      </c>
      <c r="K26" s="14">
        <f t="shared" si="5"/>
        <v>5.6382033823881718E-2</v>
      </c>
      <c r="N26" s="12" t="s">
        <v>30</v>
      </c>
      <c r="O26" s="13">
        <v>14000</v>
      </c>
      <c r="P26" s="13">
        <f t="shared" si="6"/>
        <v>70293.027753253686</v>
      </c>
      <c r="Q26" s="14">
        <f t="shared" si="7"/>
        <v>8.4082569082839342E-2</v>
      </c>
      <c r="R26" s="14">
        <f t="shared" si="8"/>
        <v>4.8814602606426172E-2</v>
      </c>
    </row>
    <row r="27" spans="1:18">
      <c r="A27" s="12" t="s">
        <v>31</v>
      </c>
      <c r="B27" s="13">
        <v>500</v>
      </c>
      <c r="C27" s="13">
        <f t="shared" si="0"/>
        <v>3117.169788808018</v>
      </c>
      <c r="D27" s="14">
        <f t="shared" si="1"/>
        <v>2.982937596945472E-3</v>
      </c>
      <c r="E27" s="14">
        <f t="shared" si="2"/>
        <v>2.2588186875420421E-3</v>
      </c>
      <c r="G27" s="12" t="s">
        <v>31</v>
      </c>
      <c r="H27" s="13">
        <v>500</v>
      </c>
      <c r="I27" s="13">
        <f t="shared" si="3"/>
        <v>2899.647453799631</v>
      </c>
      <c r="J27" s="14">
        <f t="shared" si="4"/>
        <v>3.0029488958156908E-3</v>
      </c>
      <c r="K27" s="14">
        <f t="shared" si="5"/>
        <v>2.0136440651386325E-3</v>
      </c>
      <c r="N27" s="12" t="s">
        <v>31</v>
      </c>
      <c r="O27" s="13">
        <v>500</v>
      </c>
      <c r="P27" s="13">
        <f t="shared" si="6"/>
        <v>2510.4652769019176</v>
      </c>
      <c r="Q27" s="14">
        <f t="shared" si="7"/>
        <v>3.0029488958156908E-3</v>
      </c>
      <c r="R27" s="14">
        <f t="shared" si="8"/>
        <v>1.7433786645152205E-3</v>
      </c>
    </row>
    <row r="28" spans="1:18">
      <c r="A28" s="12" t="s">
        <v>32</v>
      </c>
      <c r="B28" s="13">
        <v>5000</v>
      </c>
      <c r="C28" s="13">
        <f t="shared" si="0"/>
        <v>31171.697888080183</v>
      </c>
      <c r="D28" s="14">
        <f t="shared" si="1"/>
        <v>2.982937596945472E-2</v>
      </c>
      <c r="E28" s="14">
        <f t="shared" si="2"/>
        <v>2.2588186875420423E-2</v>
      </c>
      <c r="G28" s="12" t="s">
        <v>32</v>
      </c>
      <c r="H28" s="13">
        <v>5000</v>
      </c>
      <c r="I28" s="13">
        <f t="shared" si="3"/>
        <v>28996.474537996313</v>
      </c>
      <c r="J28" s="14">
        <f t="shared" si="4"/>
        <v>3.0029488958156911E-2</v>
      </c>
      <c r="K28" s="14">
        <f t="shared" si="5"/>
        <v>2.0136440651386329E-2</v>
      </c>
      <c r="N28" s="12" t="s">
        <v>32</v>
      </c>
      <c r="O28" s="13">
        <v>5000</v>
      </c>
      <c r="P28" s="13">
        <f t="shared" si="6"/>
        <v>25104.65276901918</v>
      </c>
      <c r="Q28" s="14">
        <f t="shared" si="7"/>
        <v>3.0029488958156911E-2</v>
      </c>
      <c r="R28" s="14">
        <f t="shared" si="8"/>
        <v>1.7433786645152209E-2</v>
      </c>
    </row>
    <row r="29" spans="1:18">
      <c r="A29" s="12" t="s">
        <v>33</v>
      </c>
      <c r="B29" s="13">
        <v>5375</v>
      </c>
      <c r="C29" s="13">
        <f t="shared" si="0"/>
        <v>33509.575229686197</v>
      </c>
      <c r="D29" s="14">
        <f t="shared" si="1"/>
        <v>3.2066579167163822E-2</v>
      </c>
      <c r="E29" s="14">
        <f t="shared" si="2"/>
        <v>2.4282300891076955E-2</v>
      </c>
      <c r="G29" s="12" t="s">
        <v>33</v>
      </c>
      <c r="H29" s="13">
        <v>5375</v>
      </c>
      <c r="I29" s="13">
        <f t="shared" si="3"/>
        <v>31171.210128346036</v>
      </c>
      <c r="J29" s="14">
        <f t="shared" si="4"/>
        <v>3.228170063001868E-2</v>
      </c>
      <c r="K29" s="14">
        <f t="shared" si="5"/>
        <v>2.1646673700240301E-2</v>
      </c>
      <c r="N29" s="12" t="s">
        <v>33</v>
      </c>
      <c r="O29" s="13">
        <v>5375</v>
      </c>
      <c r="P29" s="13">
        <f t="shared" si="6"/>
        <v>26987.501726695617</v>
      </c>
      <c r="Q29" s="14">
        <f t="shared" si="7"/>
        <v>3.228170063001868E-2</v>
      </c>
      <c r="R29" s="14">
        <f t="shared" si="8"/>
        <v>1.8741320643538624E-2</v>
      </c>
    </row>
    <row r="30" spans="1:18">
      <c r="A30" s="12" t="s">
        <v>34</v>
      </c>
      <c r="B30" s="13">
        <v>3050</v>
      </c>
      <c r="C30" s="13">
        <f t="shared" si="0"/>
        <v>19014.735711728914</v>
      </c>
      <c r="D30" s="16">
        <f t="shared" si="1"/>
        <v>1.819591934136738E-2</v>
      </c>
      <c r="E30" s="16">
        <f t="shared" si="2"/>
        <v>1.377879399400646E-2</v>
      </c>
      <c r="G30" s="12" t="s">
        <v>34</v>
      </c>
      <c r="H30" s="13">
        <v>3050</v>
      </c>
      <c r="I30" s="13">
        <f t="shared" si="3"/>
        <v>17687.849468177752</v>
      </c>
      <c r="J30" s="14">
        <f t="shared" si="4"/>
        <v>1.8317988264475716E-2</v>
      </c>
      <c r="K30" s="14">
        <f t="shared" si="5"/>
        <v>1.2283228797345662E-2</v>
      </c>
      <c r="N30" s="12" t="s">
        <v>34</v>
      </c>
      <c r="O30" s="13">
        <v>3050</v>
      </c>
      <c r="P30" s="13">
        <f t="shared" si="6"/>
        <v>15313.838189101698</v>
      </c>
      <c r="Q30" s="14">
        <f t="shared" si="7"/>
        <v>1.8317988264475716E-2</v>
      </c>
      <c r="R30" s="14">
        <f t="shared" si="8"/>
        <v>1.0634609853542846E-2</v>
      </c>
    </row>
    <row r="31" spans="1:18">
      <c r="A31" s="12" t="s">
        <v>35</v>
      </c>
      <c r="B31" s="13">
        <v>10000</v>
      </c>
      <c r="C31" s="13">
        <f t="shared" si="0"/>
        <v>62343.395776160367</v>
      </c>
      <c r="D31" s="16">
        <f t="shared" si="1"/>
        <v>5.9658751938909439E-2</v>
      </c>
      <c r="E31" s="16">
        <f>C31/$B$6</f>
        <v>4.5176373750840847E-2</v>
      </c>
      <c r="G31" s="12" t="s">
        <v>35</v>
      </c>
      <c r="H31" s="13">
        <v>10000</v>
      </c>
      <c r="I31" s="13">
        <f t="shared" si="3"/>
        <v>57992.949075992627</v>
      </c>
      <c r="J31" s="14">
        <f t="shared" si="4"/>
        <v>6.0058977916313823E-2</v>
      </c>
      <c r="K31" s="14">
        <f t="shared" si="5"/>
        <v>4.0272881302772658E-2</v>
      </c>
      <c r="N31" s="12" t="s">
        <v>35</v>
      </c>
      <c r="O31" s="13">
        <v>10000</v>
      </c>
      <c r="P31" s="13">
        <f t="shared" si="6"/>
        <v>50209.305538038359</v>
      </c>
      <c r="Q31" s="14">
        <f t="shared" si="7"/>
        <v>6.0058977916313823E-2</v>
      </c>
      <c r="R31" s="14">
        <f t="shared" si="8"/>
        <v>3.4867573290304418E-2</v>
      </c>
    </row>
    <row r="32" spans="1:18">
      <c r="A32" s="17" t="s">
        <v>36</v>
      </c>
      <c r="B32" s="18"/>
      <c r="C32" s="18">
        <v>244000</v>
      </c>
      <c r="D32" s="19"/>
      <c r="E32" s="19">
        <f>C32/$B$6</f>
        <v>0.17681159420289855</v>
      </c>
      <c r="G32" s="17" t="s">
        <v>36</v>
      </c>
      <c r="H32" s="18"/>
      <c r="I32" s="18">
        <v>244000</v>
      </c>
      <c r="J32" s="19"/>
      <c r="K32" s="19">
        <f>I32/$H$6</f>
        <v>0.16944444444444445</v>
      </c>
      <c r="N32" s="17" t="s">
        <v>36</v>
      </c>
      <c r="O32" s="18"/>
      <c r="P32" s="18">
        <v>244000</v>
      </c>
      <c r="Q32" s="19"/>
      <c r="R32" s="19">
        <f>P32/$O$6</f>
        <v>0.16944444444444445</v>
      </c>
    </row>
    <row r="33" spans="1:18">
      <c r="A33" s="17" t="s">
        <v>37</v>
      </c>
      <c r="B33" s="18"/>
      <c r="C33" s="18">
        <v>0</v>
      </c>
      <c r="D33" s="19"/>
      <c r="E33" s="19">
        <f t="shared" ref="E33:E35" si="9">C33/$B$6</f>
        <v>0</v>
      </c>
      <c r="G33" s="17" t="s">
        <v>37</v>
      </c>
      <c r="H33" s="18"/>
      <c r="I33" s="18">
        <v>0</v>
      </c>
      <c r="J33" s="19"/>
      <c r="K33" s="19">
        <f>I33/$H$6</f>
        <v>0</v>
      </c>
      <c r="N33" s="17" t="s">
        <v>37</v>
      </c>
      <c r="O33" s="18"/>
      <c r="P33" s="18">
        <v>0</v>
      </c>
      <c r="Q33" s="19"/>
      <c r="R33" s="19">
        <f>P33/$O$6</f>
        <v>0</v>
      </c>
    </row>
    <row r="34" spans="1:18">
      <c r="A34" s="12" t="s">
        <v>38</v>
      </c>
      <c r="B34" s="13"/>
      <c r="C34" s="13">
        <v>244000</v>
      </c>
      <c r="D34" s="14"/>
      <c r="E34" s="14">
        <f>SUM(E32:E33)</f>
        <v>0.17681159420289855</v>
      </c>
      <c r="G34" s="12" t="s">
        <v>38</v>
      </c>
      <c r="H34" s="13"/>
      <c r="I34" s="13">
        <v>244000</v>
      </c>
      <c r="J34" s="14"/>
      <c r="K34" s="14">
        <f>SUM(K32:K33)</f>
        <v>0.16944444444444445</v>
      </c>
      <c r="N34" s="12" t="s">
        <v>38</v>
      </c>
      <c r="O34" s="13"/>
      <c r="P34" s="13">
        <v>244000</v>
      </c>
      <c r="Q34" s="14"/>
      <c r="R34" s="14">
        <f>SUM(R32:R33)</f>
        <v>0.16944444444444445</v>
      </c>
    </row>
    <row r="35" spans="1:18" ht="15" thickBot="1">
      <c r="A35" s="12" t="s">
        <v>39</v>
      </c>
      <c r="B35" s="13"/>
      <c r="C35" s="13">
        <v>91000</v>
      </c>
      <c r="D35" s="14"/>
      <c r="E35" s="14">
        <f t="shared" si="9"/>
        <v>6.5942028985507245E-2</v>
      </c>
      <c r="G35" s="12" t="s">
        <v>39</v>
      </c>
      <c r="H35" s="13"/>
      <c r="I35" s="13">
        <f>0.16*H6</f>
        <v>230400</v>
      </c>
      <c r="J35" s="14"/>
      <c r="K35" s="14">
        <f>I35/$H$6</f>
        <v>0.16</v>
      </c>
      <c r="N35" s="12" t="s">
        <v>39</v>
      </c>
      <c r="O35" s="13"/>
      <c r="P35" s="13">
        <f>0.25*O6</f>
        <v>360000</v>
      </c>
      <c r="Q35" s="14"/>
      <c r="R35" s="14">
        <f>P35/$O$6</f>
        <v>0.25</v>
      </c>
    </row>
    <row r="36" spans="1:18" ht="15" thickTop="1">
      <c r="A36" s="20" t="s">
        <v>40</v>
      </c>
      <c r="B36" s="21">
        <f t="shared" ref="B36:D36" si="10">SUM(B9:B35)</f>
        <v>167620</v>
      </c>
      <c r="C36" s="21">
        <f>SUM(C9:C31,C34:C35)</f>
        <v>1380000</v>
      </c>
      <c r="D36" s="22">
        <f t="shared" si="10"/>
        <v>1</v>
      </c>
      <c r="E36" s="23">
        <f>SUM(E9:E31,E34:E35)</f>
        <v>1</v>
      </c>
      <c r="G36" s="20" t="s">
        <v>40</v>
      </c>
      <c r="H36" s="21">
        <f t="shared" ref="H36" si="11">SUM(H9:H35)</f>
        <v>166503</v>
      </c>
      <c r="I36" s="21">
        <f>SUM(I9:I31,I34:I35)</f>
        <v>1440000</v>
      </c>
      <c r="J36" s="22">
        <f t="shared" ref="J36" si="12">SUM(J9:J35)</f>
        <v>1</v>
      </c>
      <c r="K36" s="23">
        <f>SUM(K9:K31,K34:K35)</f>
        <v>0.99999999999999989</v>
      </c>
      <c r="N36" s="20" t="s">
        <v>40</v>
      </c>
      <c r="O36" s="21">
        <f t="shared" ref="O36" si="13">SUM(O9:O35)</f>
        <v>166503</v>
      </c>
      <c r="P36" s="21">
        <f>SUM(P9:P31,P34:P35)</f>
        <v>1440000</v>
      </c>
      <c r="Q36" s="22">
        <f t="shared" ref="Q36" si="14">SUM(Q9:Q35)</f>
        <v>1</v>
      </c>
      <c r="R36" s="23">
        <f>SUM(R9:R31,R34:R35)</f>
        <v>1</v>
      </c>
    </row>
    <row r="37" spans="1:18">
      <c r="A37" s="12"/>
      <c r="B37" s="12"/>
      <c r="C37" s="24"/>
    </row>
    <row r="38" spans="1:18">
      <c r="A38" s="25"/>
      <c r="C38" s="3" t="s">
        <v>41</v>
      </c>
      <c r="D38" s="26">
        <f>C9/B9</f>
        <v>6.2343395776160362</v>
      </c>
      <c r="H38" s="1" t="s">
        <v>41</v>
      </c>
      <c r="I38" s="27">
        <f>I9/H9</f>
        <v>5.7992949075992621</v>
      </c>
      <c r="J38" s="28" t="s">
        <v>42</v>
      </c>
      <c r="O38" s="1" t="s">
        <v>41</v>
      </c>
      <c r="P38" s="27">
        <f>P9/O9</f>
        <v>5.0209305538038356</v>
      </c>
    </row>
    <row r="39" spans="1:18">
      <c r="A39" s="25"/>
      <c r="G39" s="1" t="s">
        <v>43</v>
      </c>
      <c r="K39" s="2"/>
      <c r="L39" s="2"/>
      <c r="N39" s="1" t="s">
        <v>43</v>
      </c>
    </row>
    <row r="41" spans="1:18">
      <c r="G41" s="3" t="s">
        <v>44</v>
      </c>
      <c r="H41" s="2">
        <f>B6-SUM(C34:C35)</f>
        <v>1045000</v>
      </c>
      <c r="N41" s="3" t="s">
        <v>44</v>
      </c>
      <c r="O41" s="2">
        <f>B6-SUM(C34:C35)</f>
        <v>1045000</v>
      </c>
    </row>
    <row r="42" spans="1:18">
      <c r="G42" s="3" t="s">
        <v>45</v>
      </c>
      <c r="H42" s="2">
        <f>H6-SUM(I34:I35)</f>
        <v>965600</v>
      </c>
      <c r="N42" s="3" t="s">
        <v>46</v>
      </c>
      <c r="O42" s="2">
        <f>O6-SUM(P34:P35)</f>
        <v>836000</v>
      </c>
    </row>
    <row r="43" spans="1:18">
      <c r="G43" s="3" t="s">
        <v>47</v>
      </c>
      <c r="H43" s="2">
        <f>H41-H42</f>
        <v>79400</v>
      </c>
      <c r="N43" s="3" t="s">
        <v>47</v>
      </c>
      <c r="O43" s="2">
        <f>O41-O42</f>
        <v>209000</v>
      </c>
    </row>
    <row r="44" spans="1:18">
      <c r="G44" s="1" t="s">
        <v>48</v>
      </c>
      <c r="H44" s="15">
        <f>H43/6.234</f>
        <v>12736.605710619186</v>
      </c>
      <c r="N44" s="1" t="s">
        <v>48</v>
      </c>
      <c r="O44" s="15">
        <f>O43/6.234</f>
        <v>33525.826114854026</v>
      </c>
    </row>
    <row r="46" spans="1:18">
      <c r="H46" s="2">
        <f>H36-H44</f>
        <v>153766.39428938081</v>
      </c>
    </row>
    <row r="48" spans="1:18">
      <c r="G48" s="3" t="s">
        <v>49</v>
      </c>
      <c r="H48">
        <v>120</v>
      </c>
      <c r="I48">
        <v>60</v>
      </c>
      <c r="J48">
        <v>60</v>
      </c>
    </row>
    <row r="49" spans="7:10">
      <c r="G49" s="3" t="s">
        <v>50</v>
      </c>
      <c r="H49">
        <v>244</v>
      </c>
      <c r="I49">
        <v>244</v>
      </c>
      <c r="J49">
        <v>244</v>
      </c>
    </row>
    <row r="50" spans="7:10">
      <c r="G50" s="3" t="s">
        <v>51</v>
      </c>
      <c r="H50">
        <v>91</v>
      </c>
      <c r="I50">
        <v>360</v>
      </c>
      <c r="J50">
        <v>230.4</v>
      </c>
    </row>
    <row r="51" spans="7:10">
      <c r="G51" s="3" t="s">
        <v>52</v>
      </c>
      <c r="H51">
        <v>1045</v>
      </c>
      <c r="I51">
        <v>836</v>
      </c>
      <c r="J51">
        <v>965.5</v>
      </c>
    </row>
    <row r="53" spans="7:10">
      <c r="G53" t="s">
        <v>53</v>
      </c>
      <c r="H53" s="2">
        <f>C35</f>
        <v>91000</v>
      </c>
    </row>
    <row r="54" spans="7:10" ht="15" thickBot="1">
      <c r="G54" s="29" t="s">
        <v>54</v>
      </c>
      <c r="H54" s="30">
        <f>I35</f>
        <v>230400</v>
      </c>
    </row>
    <row r="55" spans="7:10" ht="15" thickTop="1">
      <c r="G55" t="s">
        <v>55</v>
      </c>
      <c r="H55" s="2">
        <f>H54-H53</f>
        <v>139400</v>
      </c>
    </row>
    <row r="56" spans="7:10" ht="15" thickBot="1">
      <c r="G56" s="29" t="s">
        <v>56</v>
      </c>
      <c r="H56" s="30">
        <v>60000</v>
      </c>
    </row>
    <row r="57" spans="7:10" ht="15" thickTop="1">
      <c r="G57" t="s">
        <v>57</v>
      </c>
      <c r="H57" s="2">
        <f>H55-H56</f>
        <v>79400</v>
      </c>
    </row>
    <row r="58" spans="7:10">
      <c r="G58" t="s">
        <v>58</v>
      </c>
      <c r="H58" s="2">
        <f>H57/6.234</f>
        <v>12736.605710619186</v>
      </c>
    </row>
  </sheetData>
  <pageMargins left="0.7" right="0.7" top="0.75" bottom="0.75" header="0.3" footer="0.3"/>
  <pageSetup paperSize="2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D04A0-6B38-470D-8408-D9E71ACB40A4}">
  <dimension ref="B1:H31"/>
  <sheetViews>
    <sheetView zoomScaleNormal="100" workbookViewId="0">
      <selection activeCell="B26" sqref="B26:E26"/>
    </sheetView>
  </sheetViews>
  <sheetFormatPr defaultColWidth="9.109375" defaultRowHeight="14.4"/>
  <cols>
    <col min="1" max="1" width="3.33203125" style="31" customWidth="1"/>
    <col min="2" max="2" width="46.44140625" style="31" customWidth="1"/>
    <col min="3" max="3" width="16.88671875" style="31" customWidth="1"/>
    <col min="4" max="4" width="19.109375" style="31" customWidth="1"/>
    <col min="5" max="5" width="20.33203125" style="31" customWidth="1"/>
    <col min="6" max="6" width="22.109375" style="31" customWidth="1"/>
    <col min="7" max="7" width="14.33203125" style="31" bestFit="1" customWidth="1"/>
    <col min="8" max="16384" width="9.109375" style="31"/>
  </cols>
  <sheetData>
    <row r="1" spans="2:7" ht="32.25" customHeight="1">
      <c r="B1" s="47" t="s">
        <v>59</v>
      </c>
      <c r="C1" s="48"/>
      <c r="D1" s="48"/>
      <c r="E1" s="49"/>
    </row>
    <row r="2" spans="2:7" ht="56.25" customHeight="1">
      <c r="B2" s="32" t="s">
        <v>60</v>
      </c>
      <c r="C2" s="33" t="s">
        <v>61</v>
      </c>
      <c r="D2" s="33" t="s">
        <v>62</v>
      </c>
      <c r="E2" s="34" t="s">
        <v>63</v>
      </c>
      <c r="F2" s="35"/>
    </row>
    <row r="3" spans="2:7">
      <c r="B3" s="32" t="s">
        <v>64</v>
      </c>
      <c r="C3" s="36">
        <v>500</v>
      </c>
      <c r="D3" s="37">
        <f>C3*6.234</f>
        <v>3117</v>
      </c>
      <c r="E3" s="38">
        <f t="shared" ref="E3:E24" si="0">D3/$D$25</f>
        <v>3.0029488958156912E-3</v>
      </c>
      <c r="F3" s="39"/>
      <c r="G3" s="39"/>
    </row>
    <row r="4" spans="2:7">
      <c r="B4" s="32" t="s">
        <v>15</v>
      </c>
      <c r="C4" s="37">
        <v>4000</v>
      </c>
      <c r="D4" s="37">
        <f t="shared" ref="D4:D24" si="1">C4*6.234</f>
        <v>24936</v>
      </c>
      <c r="E4" s="38">
        <f t="shared" si="0"/>
        <v>2.402359116652553E-2</v>
      </c>
      <c r="F4" s="51">
        <f>'Storage Allocation - Working'!H11</f>
        <v>4000</v>
      </c>
      <c r="G4" s="51">
        <f>F4-C4</f>
        <v>0</v>
      </c>
    </row>
    <row r="5" spans="2:7">
      <c r="B5" s="32" t="s">
        <v>65</v>
      </c>
      <c r="C5" s="37">
        <v>10000</v>
      </c>
      <c r="D5" s="37">
        <f t="shared" si="1"/>
        <v>62340</v>
      </c>
      <c r="E5" s="38">
        <f t="shared" si="0"/>
        <v>6.0058977916313823E-2</v>
      </c>
      <c r="F5" s="51">
        <f>'Storage Allocation - Working'!H12</f>
        <v>10000</v>
      </c>
      <c r="G5" s="51">
        <f t="shared" ref="G5:G26" si="2">F5-C5</f>
        <v>0</v>
      </c>
    </row>
    <row r="6" spans="2:7">
      <c r="B6" s="32" t="s">
        <v>17</v>
      </c>
      <c r="C6" s="37">
        <v>10000</v>
      </c>
      <c r="D6" s="37">
        <f t="shared" si="1"/>
        <v>62340</v>
      </c>
      <c r="E6" s="38">
        <f t="shared" si="0"/>
        <v>6.0058977916313823E-2</v>
      </c>
      <c r="F6" s="51">
        <f>'Storage Allocation - Working'!H13</f>
        <v>10000</v>
      </c>
      <c r="G6" s="51">
        <f t="shared" si="2"/>
        <v>0</v>
      </c>
    </row>
    <row r="7" spans="2:7">
      <c r="B7" s="32" t="s">
        <v>66</v>
      </c>
      <c r="C7" s="37">
        <v>9256</v>
      </c>
      <c r="D7" s="37">
        <f t="shared" si="1"/>
        <v>57701.904000000002</v>
      </c>
      <c r="E7" s="38">
        <f t="shared" si="0"/>
        <v>5.5590589959340075E-2</v>
      </c>
      <c r="F7" s="51">
        <f>'Storage Allocation - Working'!H14</f>
        <v>9256</v>
      </c>
      <c r="G7" s="51">
        <f t="shared" si="2"/>
        <v>0</v>
      </c>
    </row>
    <row r="8" spans="2:7">
      <c r="B8" s="32" t="s">
        <v>67</v>
      </c>
      <c r="C8" s="36">
        <v>450</v>
      </c>
      <c r="D8" s="37">
        <f t="shared" si="1"/>
        <v>2805.3</v>
      </c>
      <c r="E8" s="38">
        <f t="shared" si="0"/>
        <v>2.7026540062341222E-3</v>
      </c>
      <c r="F8" s="51">
        <f>'Storage Allocation - Working'!H15</f>
        <v>450</v>
      </c>
      <c r="G8" s="51">
        <f t="shared" si="2"/>
        <v>0</v>
      </c>
    </row>
    <row r="9" spans="2:7">
      <c r="B9" s="32" t="s">
        <v>68</v>
      </c>
      <c r="C9" s="37">
        <v>2000</v>
      </c>
      <c r="D9" s="37">
        <f t="shared" si="1"/>
        <v>12468</v>
      </c>
      <c r="E9" s="38">
        <f t="shared" si="0"/>
        <v>1.2011795583262765E-2</v>
      </c>
      <c r="F9" s="51">
        <f>'Storage Allocation - Working'!H16</f>
        <v>2000</v>
      </c>
      <c r="G9" s="51">
        <f t="shared" si="2"/>
        <v>0</v>
      </c>
    </row>
    <row r="10" spans="2:7">
      <c r="B10" s="32" t="s">
        <v>69</v>
      </c>
      <c r="C10" s="37">
        <v>6500</v>
      </c>
      <c r="D10" s="37">
        <f t="shared" si="1"/>
        <v>40521</v>
      </c>
      <c r="E10" s="38">
        <f t="shared" si="0"/>
        <v>3.9038335645603987E-2</v>
      </c>
      <c r="F10" s="51">
        <f>'Storage Allocation - Working'!H17</f>
        <v>6500</v>
      </c>
      <c r="G10" s="51">
        <f t="shared" si="2"/>
        <v>0</v>
      </c>
    </row>
    <row r="11" spans="2:7">
      <c r="B11" s="32" t="s">
        <v>70</v>
      </c>
      <c r="C11" s="37">
        <v>2972</v>
      </c>
      <c r="D11" s="37">
        <f t="shared" si="1"/>
        <v>18527.448</v>
      </c>
      <c r="E11" s="38">
        <f t="shared" si="0"/>
        <v>1.784952823672847E-2</v>
      </c>
      <c r="F11" s="51">
        <f>'Storage Allocation - Working'!H18</f>
        <v>2972</v>
      </c>
      <c r="G11" s="51">
        <f t="shared" si="2"/>
        <v>0</v>
      </c>
    </row>
    <row r="12" spans="2:7">
      <c r="B12" s="32" t="s">
        <v>71</v>
      </c>
      <c r="C12" s="37">
        <v>5000</v>
      </c>
      <c r="D12" s="37">
        <f t="shared" si="1"/>
        <v>31170</v>
      </c>
      <c r="E12" s="38">
        <f t="shared" si="0"/>
        <v>3.0029488958156911E-2</v>
      </c>
      <c r="F12" s="51">
        <f>'Storage Allocation - Working'!H19</f>
        <v>5000</v>
      </c>
      <c r="G12" s="51">
        <f t="shared" si="2"/>
        <v>0</v>
      </c>
    </row>
    <row r="13" spans="2:7">
      <c r="B13" s="32" t="s">
        <v>72</v>
      </c>
      <c r="C13" s="37">
        <v>1000</v>
      </c>
      <c r="D13" s="37">
        <f t="shared" si="1"/>
        <v>6234</v>
      </c>
      <c r="E13" s="38">
        <f t="shared" si="0"/>
        <v>6.0058977916313825E-3</v>
      </c>
      <c r="F13" s="51">
        <f>'Storage Allocation - Working'!H20</f>
        <v>1000</v>
      </c>
      <c r="G13" s="51">
        <f t="shared" si="2"/>
        <v>0</v>
      </c>
    </row>
    <row r="14" spans="2:7">
      <c r="B14" s="32" t="s">
        <v>73</v>
      </c>
      <c r="C14" s="37">
        <v>1000</v>
      </c>
      <c r="D14" s="37">
        <f t="shared" si="1"/>
        <v>6234</v>
      </c>
      <c r="E14" s="38">
        <f t="shared" si="0"/>
        <v>6.0058977916313825E-3</v>
      </c>
      <c r="F14" s="51">
        <f>'Storage Allocation - Working'!H21</f>
        <v>1000</v>
      </c>
      <c r="G14" s="51">
        <f t="shared" si="2"/>
        <v>0</v>
      </c>
    </row>
    <row r="15" spans="2:7">
      <c r="B15" s="32" t="s">
        <v>74</v>
      </c>
      <c r="C15" s="37">
        <v>50000</v>
      </c>
      <c r="D15" s="37">
        <f t="shared" si="1"/>
        <v>311700</v>
      </c>
      <c r="E15" s="38">
        <f t="shared" si="0"/>
        <v>0.30029488958156914</v>
      </c>
      <c r="F15" s="51">
        <f>'Storage Allocation - Working'!H22</f>
        <v>50000</v>
      </c>
      <c r="G15" s="51">
        <f t="shared" si="2"/>
        <v>0</v>
      </c>
    </row>
    <row r="16" spans="2:7">
      <c r="B16" s="32" t="s">
        <v>27</v>
      </c>
      <c r="C16" s="37">
        <v>4000</v>
      </c>
      <c r="D16" s="37">
        <f t="shared" si="1"/>
        <v>24936</v>
      </c>
      <c r="E16" s="38">
        <f t="shared" si="0"/>
        <v>2.402359116652553E-2</v>
      </c>
      <c r="F16" s="51">
        <f>'Storage Allocation - Working'!H23</f>
        <v>4000</v>
      </c>
      <c r="G16" s="51">
        <f t="shared" si="2"/>
        <v>0</v>
      </c>
    </row>
    <row r="17" spans="2:8">
      <c r="B17" s="32" t="s">
        <v>75</v>
      </c>
      <c r="C17" s="36">
        <v>500</v>
      </c>
      <c r="D17" s="37">
        <f t="shared" si="1"/>
        <v>3117</v>
      </c>
      <c r="E17" s="38">
        <f t="shared" si="0"/>
        <v>3.0029488958156912E-3</v>
      </c>
      <c r="F17" s="51">
        <f>'Storage Allocation - Working'!H24</f>
        <v>500</v>
      </c>
      <c r="G17" s="51">
        <f t="shared" si="2"/>
        <v>0</v>
      </c>
    </row>
    <row r="18" spans="2:8">
      <c r="B18" s="32" t="s">
        <v>76</v>
      </c>
      <c r="C18" s="37">
        <v>21400</v>
      </c>
      <c r="D18" s="37">
        <f t="shared" si="1"/>
        <v>133407.6</v>
      </c>
      <c r="E18" s="38">
        <f t="shared" si="0"/>
        <v>0.12852621274091158</v>
      </c>
      <c r="F18" s="51">
        <f>'Storage Allocation - Working'!H25</f>
        <v>21400</v>
      </c>
      <c r="G18" s="51">
        <f t="shared" si="2"/>
        <v>0</v>
      </c>
    </row>
    <row r="19" spans="2:8">
      <c r="B19" s="32" t="s">
        <v>77</v>
      </c>
      <c r="C19" s="37">
        <v>14000</v>
      </c>
      <c r="D19" s="37">
        <f t="shared" si="1"/>
        <v>87276</v>
      </c>
      <c r="E19" s="38">
        <f t="shared" si="0"/>
        <v>8.4082569082839356E-2</v>
      </c>
      <c r="F19" s="51">
        <f>'Storage Allocation - Working'!H26</f>
        <v>14000</v>
      </c>
      <c r="G19" s="51">
        <f t="shared" si="2"/>
        <v>0</v>
      </c>
      <c r="H19" s="40"/>
    </row>
    <row r="20" spans="2:8">
      <c r="B20" s="32" t="s">
        <v>78</v>
      </c>
      <c r="C20" s="37">
        <v>500</v>
      </c>
      <c r="D20" s="37">
        <f t="shared" si="1"/>
        <v>3117</v>
      </c>
      <c r="E20" s="38">
        <f t="shared" si="0"/>
        <v>3.0029488958156912E-3</v>
      </c>
      <c r="F20" s="51">
        <f>'Storage Allocation - Working'!H27</f>
        <v>500</v>
      </c>
      <c r="G20" s="51">
        <f t="shared" si="2"/>
        <v>0</v>
      </c>
    </row>
    <row r="21" spans="2:8">
      <c r="B21" s="32" t="s">
        <v>79</v>
      </c>
      <c r="C21" s="37">
        <v>5000</v>
      </c>
      <c r="D21" s="37">
        <f t="shared" si="1"/>
        <v>31170</v>
      </c>
      <c r="E21" s="38">
        <f t="shared" si="0"/>
        <v>3.0029488958156911E-2</v>
      </c>
      <c r="F21" s="51">
        <f>'Storage Allocation - Working'!H28</f>
        <v>5000</v>
      </c>
      <c r="G21" s="51">
        <f t="shared" si="2"/>
        <v>0</v>
      </c>
    </row>
    <row r="22" spans="2:8">
      <c r="B22" s="32" t="s">
        <v>80</v>
      </c>
      <c r="C22" s="37">
        <v>5375</v>
      </c>
      <c r="D22" s="37">
        <f t="shared" si="1"/>
        <v>33507.75</v>
      </c>
      <c r="E22" s="38">
        <f t="shared" si="0"/>
        <v>3.228170063001868E-2</v>
      </c>
      <c r="F22" s="51">
        <f>'Storage Allocation - Working'!H29</f>
        <v>5375</v>
      </c>
      <c r="G22" s="51">
        <f t="shared" si="2"/>
        <v>0</v>
      </c>
    </row>
    <row r="23" spans="2:8">
      <c r="B23" s="32" t="s">
        <v>81</v>
      </c>
      <c r="C23" s="37">
        <v>3050</v>
      </c>
      <c r="D23" s="37">
        <f t="shared" si="1"/>
        <v>19013.7</v>
      </c>
      <c r="E23" s="38">
        <f t="shared" si="0"/>
        <v>1.8317988264475716E-2</v>
      </c>
      <c r="F23" s="51">
        <f>'Storage Allocation - Working'!H30</f>
        <v>3050</v>
      </c>
      <c r="G23" s="51">
        <f t="shared" si="2"/>
        <v>0</v>
      </c>
    </row>
    <row r="24" spans="2:8">
      <c r="B24" s="32" t="s">
        <v>82</v>
      </c>
      <c r="C24" s="37">
        <v>10000</v>
      </c>
      <c r="D24" s="37">
        <f t="shared" si="1"/>
        <v>62340</v>
      </c>
      <c r="E24" s="41">
        <f t="shared" si="0"/>
        <v>6.0058977916313823E-2</v>
      </c>
      <c r="F24" s="51">
        <f>'Storage Allocation - Working'!H31</f>
        <v>10000</v>
      </c>
      <c r="G24" s="51">
        <f t="shared" si="2"/>
        <v>0</v>
      </c>
    </row>
    <row r="25" spans="2:8" ht="15" thickBot="1">
      <c r="B25" s="42" t="s">
        <v>83</v>
      </c>
      <c r="C25" s="43">
        <f>SUM(C3:C24)</f>
        <v>166503</v>
      </c>
      <c r="D25" s="43">
        <f>SUM(D3:D24)</f>
        <v>1037979.7019999999</v>
      </c>
      <c r="E25" s="44">
        <f>SUM(E3:E24)</f>
        <v>1</v>
      </c>
      <c r="F25" s="51"/>
      <c r="G25" s="51"/>
    </row>
    <row r="26" spans="2:8" ht="93" customHeight="1">
      <c r="B26" s="50" t="s">
        <v>84</v>
      </c>
      <c r="C26" s="50"/>
      <c r="D26" s="50"/>
      <c r="E26" s="50"/>
      <c r="F26" s="51">
        <f>'Storage Allocation - Working'!H33</f>
        <v>0</v>
      </c>
      <c r="G26" s="51">
        <f t="shared" si="2"/>
        <v>0</v>
      </c>
    </row>
    <row r="27" spans="2:8">
      <c r="F27" s="45"/>
    </row>
    <row r="28" spans="2:8">
      <c r="H28" s="39"/>
    </row>
    <row r="29" spans="2:8">
      <c r="H29" s="39"/>
    </row>
    <row r="30" spans="2:8">
      <c r="G30" s="46"/>
      <c r="H30" s="39"/>
    </row>
    <row r="31" spans="2:8">
      <c r="H31" s="39"/>
    </row>
  </sheetData>
  <mergeCells count="2">
    <mergeCell ref="B1:E1"/>
    <mergeCell ref="B26:E26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03652-2B2C-44D1-A3AA-0CCEAFDE8FAF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Storage Allocation - Working</vt:lpstr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Bezzone</dc:creator>
  <cp:lastModifiedBy>Angela Bezzone</cp:lastModifiedBy>
  <dcterms:created xsi:type="dcterms:W3CDTF">2022-12-06T23:23:37Z</dcterms:created>
  <dcterms:modified xsi:type="dcterms:W3CDTF">2022-12-07T01:28:58Z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e29e37d-a8a4-4222-a804-8a2bb3536c03_Enabled">
    <vt:lpwstr>true</vt:lpwstr>
  </property>
  <property fmtid="{D5CDD505-2E9C-101B-9397-08002B2CF9AE}" pid="3" name="MSIP_Label_ae29e37d-a8a4-4222-a804-8a2bb3536c03_SetDate">
    <vt:lpwstr>2022-12-07T01:14:34Z</vt:lpwstr>
  </property>
  <property fmtid="{D5CDD505-2E9C-101B-9397-08002B2CF9AE}" pid="4" name="MSIP_Label_ae29e37d-a8a4-4222-a804-8a2bb3536c03_Method">
    <vt:lpwstr>Standard</vt:lpwstr>
  </property>
  <property fmtid="{D5CDD505-2E9C-101B-9397-08002B2CF9AE}" pid="5" name="MSIP_Label_ae29e37d-a8a4-4222-a804-8a2bb3536c03_Name">
    <vt:lpwstr>General (Default)</vt:lpwstr>
  </property>
  <property fmtid="{D5CDD505-2E9C-101B-9397-08002B2CF9AE}" pid="6" name="MSIP_Label_ae29e37d-a8a4-4222-a804-8a2bb3536c03_SiteId">
    <vt:lpwstr>cb2bab3d-7d90-44ea-9e31-531011b1213d</vt:lpwstr>
  </property>
  <property fmtid="{D5CDD505-2E9C-101B-9397-08002B2CF9AE}" pid="7" name="MSIP_Label_ae29e37d-a8a4-4222-a804-8a2bb3536c03_ActionId">
    <vt:lpwstr>bffe7ccd-3428-4a0d-9eed-55c7a3a0f52d</vt:lpwstr>
  </property>
  <property fmtid="{D5CDD505-2E9C-101B-9397-08002B2CF9AE}" pid="8" name="MSIP_Label_ae29e37d-a8a4-4222-a804-8a2bb3536c03_ContentBits">
    <vt:lpwstr>0</vt:lpwstr>
  </property>
</Properties>
</file>