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ris\bcpw\d0756087\"/>
    </mc:Choice>
  </mc:AlternateContent>
  <xr:revisionPtr revIDLastSave="0" documentId="13_ncr:1_{CF289564-FA4B-4F23-A892-C3A2B6E25274}" xr6:coauthVersionLast="46" xr6:coauthVersionMax="46" xr10:uidLastSave="{00000000-0000-0000-0000-000000000000}"/>
  <bookViews>
    <workbookView xWindow="-120" yWindow="-120" windowWidth="29040" windowHeight="15840" xr2:uid="{6A8F5D7D-B607-4942-9B57-FA82467341CE}"/>
  </bookViews>
  <sheets>
    <sheet name="Participation" sheetId="1" r:id="rId1"/>
    <sheet name="Beneficiary Pays Allocation Tab" sheetId="3" r:id="rId2"/>
  </sheets>
  <definedNames>
    <definedName name="_xlnm.Print_Area" localSheetId="0">Participation!$B$1:$E$30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C30" i="1"/>
  <c r="C29" i="1"/>
  <c r="C28" i="1"/>
  <c r="E27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4" i="1"/>
  <c r="I29" i="1"/>
  <c r="I27" i="1" s="1"/>
  <c r="H29" i="1"/>
  <c r="H27" i="1" s="1"/>
  <c r="G29" i="1"/>
  <c r="G27" i="1" s="1"/>
  <c r="C27" i="1" l="1"/>
  <c r="F27" i="1" s="1"/>
  <c r="D14" i="1" l="1"/>
  <c r="I14" i="1" s="1"/>
  <c r="D23" i="1"/>
  <c r="I23" i="1" s="1"/>
  <c r="D17" i="1"/>
  <c r="I17" i="1" s="1"/>
  <c r="D12" i="1"/>
  <c r="I12" i="1" s="1"/>
  <c r="D19" i="1"/>
  <c r="I19" i="1" s="1"/>
  <c r="D25" i="1"/>
  <c r="I25" i="1" s="1"/>
  <c r="D22" i="1"/>
  <c r="I22" i="1" s="1"/>
  <c r="D7" i="1"/>
  <c r="I7" i="1" s="1"/>
  <c r="D20" i="1"/>
  <c r="I20" i="1" s="1"/>
  <c r="D5" i="1"/>
  <c r="I5" i="1" s="1"/>
  <c r="D8" i="1"/>
  <c r="I8" i="1" s="1"/>
  <c r="D26" i="1"/>
  <c r="I26" i="1" s="1"/>
  <c r="D11" i="1"/>
  <c r="I11" i="1" s="1"/>
  <c r="D15" i="1"/>
  <c r="I15" i="1" s="1"/>
  <c r="D6" i="1"/>
  <c r="I6" i="1" s="1"/>
  <c r="D10" i="1"/>
  <c r="I10" i="1" s="1"/>
  <c r="D9" i="1"/>
  <c r="I9" i="1" s="1"/>
  <c r="D21" i="1"/>
  <c r="I21" i="1" s="1"/>
  <c r="D4" i="1"/>
  <c r="I4" i="1" s="1"/>
  <c r="D13" i="1"/>
  <c r="I13" i="1" s="1"/>
  <c r="D24" i="1"/>
  <c r="I24" i="1" s="1"/>
  <c r="D16" i="1"/>
  <c r="I16" i="1" s="1"/>
  <c r="D18" i="1"/>
  <c r="I18" i="1" s="1"/>
  <c r="H14" i="1" l="1"/>
  <c r="F14" i="1"/>
  <c r="G14" i="1"/>
  <c r="F10" i="1"/>
  <c r="H10" i="1"/>
  <c r="G10" i="1"/>
  <c r="F7" i="1"/>
  <c r="H7" i="1"/>
  <c r="G7" i="1"/>
  <c r="F18" i="1"/>
  <c r="H18" i="1"/>
  <c r="G18" i="1"/>
  <c r="H6" i="1"/>
  <c r="F6" i="1"/>
  <c r="G6" i="1"/>
  <c r="H22" i="1"/>
  <c r="F22" i="1"/>
  <c r="G22" i="1"/>
  <c r="F9" i="1"/>
  <c r="H9" i="1"/>
  <c r="G9" i="1"/>
  <c r="H16" i="1"/>
  <c r="F16" i="1"/>
  <c r="G16" i="1"/>
  <c r="H24" i="1"/>
  <c r="F24" i="1"/>
  <c r="G24" i="1"/>
  <c r="H19" i="1"/>
  <c r="F19" i="1"/>
  <c r="G19" i="1"/>
  <c r="H4" i="1"/>
  <c r="F4" i="1"/>
  <c r="D27" i="1"/>
  <c r="G4" i="1"/>
  <c r="F20" i="1"/>
  <c r="H20" i="1"/>
  <c r="G20" i="1"/>
  <c r="F15" i="1"/>
  <c r="H15" i="1"/>
  <c r="G15" i="1"/>
  <c r="H25" i="1"/>
  <c r="F25" i="1"/>
  <c r="G25" i="1"/>
  <c r="H11" i="1"/>
  <c r="F11" i="1"/>
  <c r="G11" i="1"/>
  <c r="H13" i="1"/>
  <c r="F13" i="1"/>
  <c r="G13" i="1"/>
  <c r="F26" i="1"/>
  <c r="H26" i="1"/>
  <c r="G26" i="1"/>
  <c r="F12" i="1"/>
  <c r="H12" i="1"/>
  <c r="G12" i="1"/>
  <c r="F8" i="1"/>
  <c r="H8" i="1"/>
  <c r="G8" i="1"/>
  <c r="F17" i="1"/>
  <c r="H17" i="1"/>
  <c r="G17" i="1"/>
  <c r="H21" i="1"/>
  <c r="F21" i="1"/>
  <c r="G21" i="1"/>
  <c r="H5" i="1"/>
  <c r="F5" i="1"/>
  <c r="G5" i="1"/>
  <c r="F23" i="1"/>
  <c r="H23" i="1"/>
  <c r="G23" i="1"/>
</calcChain>
</file>

<file path=xl/sharedStrings.xml><?xml version="1.0" encoding="utf-8"?>
<sst xmlns="http://schemas.openxmlformats.org/spreadsheetml/2006/main" count="72" uniqueCount="72">
  <si>
    <t>Coachella Valley WD</t>
  </si>
  <si>
    <t>Santa Clara Valley WD</t>
  </si>
  <si>
    <t>Wheeler Ridge - Maricopa WSD</t>
  </si>
  <si>
    <t>Zone 7 WA</t>
  </si>
  <si>
    <t>San Gorgonio Pass WA</t>
  </si>
  <si>
    <t>Desert WA</t>
  </si>
  <si>
    <t>Santa Clarita Valley WA</t>
  </si>
  <si>
    <t>City of American Canyon</t>
  </si>
  <si>
    <t>Antelope Valley-East Kern WA</t>
  </si>
  <si>
    <t>Carter MWC</t>
  </si>
  <si>
    <t>Colusa County</t>
  </si>
  <si>
    <t>Colusa County WD</t>
  </si>
  <si>
    <t>Cortina WD</t>
  </si>
  <si>
    <t>Davis WD</t>
  </si>
  <si>
    <t>Dunnigan WD</t>
  </si>
  <si>
    <t>Glenn-Colusa ID</t>
  </si>
  <si>
    <t>La Grande WD</t>
  </si>
  <si>
    <t>Reclamation District 108</t>
  </si>
  <si>
    <t>Westside WD</t>
  </si>
  <si>
    <t>Irvine Ranch WD</t>
  </si>
  <si>
    <t>Rosedale-Rio Bravo WD</t>
  </si>
  <si>
    <t>Metropolitan Water District of Southern CA</t>
  </si>
  <si>
    <t xml:space="preserve">% Participation </t>
  </si>
  <si>
    <t>Estimate Summary for Recommended Alternative (VP-7)
(Value Planning Report Table A4-6)</t>
  </si>
  <si>
    <r>
      <t xml:space="preserve">Cost Factor
0 - no payment expected
</t>
    </r>
    <r>
      <rPr>
        <sz val="11"/>
        <color theme="1"/>
        <rFont val="Calibri"/>
        <family val="2"/>
      </rPr>
      <t>≤ 1 - payment expected</t>
    </r>
  </si>
  <si>
    <r>
      <rPr>
        <b/>
        <sz val="10"/>
        <rFont val="Arial"/>
        <family val="2"/>
      </rPr>
      <t>Facility</t>
    </r>
  </si>
  <si>
    <r>
      <rPr>
        <b/>
        <sz val="10"/>
        <rFont val="Arial"/>
        <family val="2"/>
      </rPr>
      <t xml:space="preserve">VP-7
</t>
    </r>
    <r>
      <rPr>
        <b/>
        <sz val="10"/>
        <rFont val="Arial"/>
        <family val="2"/>
      </rPr>
      <t>($</t>
    </r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Millions)</t>
    </r>
  </si>
  <si>
    <t>Local</t>
  </si>
  <si>
    <t>Local - export</t>
  </si>
  <si>
    <t>State</t>
  </si>
  <si>
    <t>Federal</t>
  </si>
  <si>
    <r>
      <rPr>
        <sz val="9"/>
        <rFont val="Arial"/>
        <family val="2"/>
      </rPr>
      <t>Develop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Sites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Reservoir,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including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Land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and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Project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Roads,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Clearing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and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Demolition</t>
    </r>
  </si>
  <si>
    <r>
      <rPr>
        <sz val="9"/>
        <rFont val="Arial"/>
        <family val="2"/>
      </rPr>
      <t>Other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Roads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(Project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and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Recreation)</t>
    </r>
  </si>
  <si>
    <r>
      <rPr>
        <sz val="9"/>
        <rFont val="Arial"/>
        <family val="2"/>
      </rPr>
      <t>South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Road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to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Residents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(Unpaved)</t>
    </r>
  </si>
  <si>
    <r>
      <rPr>
        <sz val="9"/>
        <rFont val="Arial"/>
        <family val="2"/>
      </rPr>
      <t>Bridge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(Corresponds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to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1.5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MAF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reservoir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for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all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alternatives)</t>
    </r>
  </si>
  <si>
    <r>
      <rPr>
        <sz val="9"/>
        <rFont val="Arial"/>
        <family val="2"/>
      </rPr>
      <t>North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Construction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Access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Road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(Paved)</t>
    </r>
  </si>
  <si>
    <r>
      <rPr>
        <sz val="9"/>
        <rFont val="Arial"/>
        <family val="2"/>
      </rPr>
      <t>Construct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Sites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Dam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and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Golden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Gate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Dam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(1.5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MAF)</t>
    </r>
  </si>
  <si>
    <r>
      <rPr>
        <sz val="9"/>
        <rFont val="Arial"/>
        <family val="2"/>
      </rPr>
      <t>Construct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Sites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Dam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and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Golden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Gate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Dam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(1.3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MAF)</t>
    </r>
  </si>
  <si>
    <r>
      <rPr>
        <sz val="9"/>
        <rFont val="Arial"/>
        <family val="2"/>
      </rPr>
      <t>Construct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Saddle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Dams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(1.5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MAF)</t>
    </r>
  </si>
  <si>
    <r>
      <rPr>
        <sz val="9"/>
        <rFont val="Arial"/>
        <family val="2"/>
      </rPr>
      <t>Construct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Saddle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Dams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 xml:space="preserve"> (1.3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MAF)</t>
    </r>
  </si>
  <si>
    <r>
      <rPr>
        <sz val="9"/>
        <rFont val="Arial"/>
        <family val="2"/>
      </rPr>
      <t>Construct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TRR</t>
    </r>
  </si>
  <si>
    <r>
      <rPr>
        <sz val="9"/>
        <rFont val="Arial"/>
        <family val="2"/>
      </rPr>
      <t>Funks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Reservoir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Dredging/Structures</t>
    </r>
  </si>
  <si>
    <r>
      <rPr>
        <sz val="9"/>
        <rFont val="Arial"/>
        <family val="2"/>
      </rPr>
      <t>Hunters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Creek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Release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Structures</t>
    </r>
  </si>
  <si>
    <r>
      <rPr>
        <sz val="9"/>
        <rFont val="Arial"/>
        <family val="2"/>
      </rPr>
      <t>Construct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I/O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Structure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and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Tunnels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for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Reservoir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(1.5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MAF)</t>
    </r>
  </si>
  <si>
    <r>
      <rPr>
        <sz val="9"/>
        <rFont val="Arial"/>
        <family val="2"/>
      </rPr>
      <t>Construct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I/O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Structure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and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Tunnels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for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Reservoir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(1.3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MAF)</t>
    </r>
  </si>
  <si>
    <r>
      <rPr>
        <sz val="9"/>
        <rFont val="Arial"/>
        <family val="2"/>
      </rPr>
      <t>Construct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TRR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Pumping/Generating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Plant</t>
    </r>
  </si>
  <si>
    <r>
      <rPr>
        <sz val="9"/>
        <rFont val="Arial"/>
        <family val="2"/>
      </rPr>
      <t>Construct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Funks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Pumping/Generating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Plant</t>
    </r>
  </si>
  <si>
    <r>
      <rPr>
        <sz val="9"/>
        <rFont val="Arial"/>
        <family val="2"/>
      </rPr>
      <t>Construct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Funks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Release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Channel</t>
    </r>
  </si>
  <si>
    <r>
      <rPr>
        <sz val="9"/>
        <rFont val="Arial"/>
        <family val="2"/>
      </rPr>
      <t>Red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Bluff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Pump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Addition</t>
    </r>
  </si>
  <si>
    <r>
      <rPr>
        <sz val="9"/>
        <rFont val="Arial"/>
        <family val="2"/>
      </rPr>
      <t>Construct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TRR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Pipeline</t>
    </r>
  </si>
  <si>
    <r>
      <rPr>
        <sz val="9"/>
        <rFont val="Arial"/>
        <family val="2"/>
      </rPr>
      <t>Construct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Dunnigan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Pipeline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to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CBD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(1,000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cfs)</t>
    </r>
  </si>
  <si>
    <r>
      <rPr>
        <sz val="9"/>
        <rFont val="Arial"/>
        <family val="2"/>
      </rPr>
      <t>Construct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Dunnigan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Pipeline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to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River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(1,000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cfs)</t>
    </r>
  </si>
  <si>
    <r>
      <rPr>
        <sz val="9"/>
        <rFont val="Arial"/>
        <family val="2"/>
      </rPr>
      <t>Release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Structure</t>
    </r>
  </si>
  <si>
    <r>
      <rPr>
        <sz val="9"/>
        <rFont val="Arial"/>
        <family val="2"/>
      </rPr>
      <t>Transmission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Lines,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Substations,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Switchyards</t>
    </r>
  </si>
  <si>
    <r>
      <rPr>
        <sz val="9"/>
        <rFont val="Arial"/>
        <family val="2"/>
      </rPr>
      <t>General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Property,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including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Recreation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Areas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and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OM&amp;R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Facilities</t>
    </r>
  </si>
  <si>
    <r>
      <rPr>
        <sz val="9"/>
        <rFont val="Arial"/>
        <family val="2"/>
      </rPr>
      <t>Mitigation</t>
    </r>
  </si>
  <si>
    <r>
      <rPr>
        <sz val="9"/>
        <rFont val="Arial"/>
        <family val="2"/>
      </rPr>
      <t>Construction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Cost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(2019)</t>
    </r>
  </si>
  <si>
    <r>
      <rPr>
        <sz val="8"/>
        <rFont val="Arial"/>
        <family val="2"/>
      </rPr>
      <t>Key:</t>
    </r>
  </si>
  <si>
    <r>
      <rPr>
        <sz val="8"/>
        <rFont val="Arial"/>
        <family val="2"/>
      </rPr>
      <t>I/O</t>
    </r>
    <r>
      <rPr>
        <sz val="8"/>
        <rFont val="Times New Roman"/>
        <family val="1"/>
      </rPr>
      <t xml:space="preserve">       </t>
    </r>
    <r>
      <rPr>
        <sz val="8"/>
        <rFont val="Arial"/>
        <family val="2"/>
      </rPr>
      <t xml:space="preserve"> =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 xml:space="preserve"> inlet/outlet</t>
    </r>
    <r>
      <rPr>
        <sz val="8"/>
        <rFont val="Calibri"/>
        <family val="2"/>
      </rPr>
      <t xml:space="preserve">
OM&amp;R =  operation, maintenance, and replacement 
TRR     =  Terminal Regulating Reservoir
CBD = Colusa Basin Drain</t>
    </r>
  </si>
  <si>
    <t>Should improvements be needed to Colusa Basin Drain, costs to be covered by Local - Export, State, and Federal.</t>
  </si>
  <si>
    <t>Share of Planning Cost</t>
  </si>
  <si>
    <t>at $350/AF</t>
  </si>
  <si>
    <t>Participant</t>
  </si>
  <si>
    <t>Public Water Agency Total</t>
  </si>
  <si>
    <t>Share of Total Project Cost</t>
  </si>
  <si>
    <t>San Bernardino Valley Municipal WD</t>
  </si>
  <si>
    <t xml:space="preserve">Amendment 2 </t>
  </si>
  <si>
    <t>Participation 
(AF of yield)</t>
  </si>
  <si>
    <t>Storage Allocation (AF)</t>
  </si>
  <si>
    <t>State of California</t>
  </si>
  <si>
    <t>Total Participation</t>
  </si>
  <si>
    <t>Bureau of Reclamation (7% Investment)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</si>
</sst>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\$#,##0"/>
    <numFmt numFmtId="167" formatCode="&quot;$&quot;#,##0,,&quot;M&quot;"/>
    <numFmt numFmtId="168" formatCode="&quot;$&quot;#,##0,,,&quot;B&quot;"/>
    <numFmt numFmtId="169" formatCode="&quot;$&quot;#,##0.0,,&quot;M&quot;"/>
    <numFmt numFmtId="170" formatCode="&quot;$&quot;#,##0.0,,,&quot;B&quot;"/>
    <numFmt numFmtId="171" formatCode="_(* #,##0.000_);_(* \(#,##0.000\);_(* &quot;-&quot;?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</font>
    <font>
      <b/>
      <sz val="10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Calibri"/>
      <family val="2"/>
    </font>
    <font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68">
    <xf numFmtId="0" fontId="0" fillId="0" borderId="0" xfId="0"/>
    <xf numFmtId="0" fontId="2" fillId="0" borderId="0" xfId="0" applyFont="1"/>
    <xf numFmtId="165" fontId="2" fillId="0" borderId="0" xfId="2" applyNumberFormat="1" applyFont="1"/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166" fontId="8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0" fillId="0" borderId="0" xfId="0"/>
    <xf numFmtId="167" fontId="0" fillId="0" borderId="0" xfId="0" applyNumberFormat="1"/>
    <xf numFmtId="168" fontId="0" fillId="0" borderId="0" xfId="0" applyNumberFormat="1"/>
    <xf numFmtId="167" fontId="0" fillId="0" borderId="3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8" fontId="2" fillId="0" borderId="5" xfId="3" applyNumberFormat="1" applyFont="1" applyBorder="1" applyAlignment="1">
      <alignment horizontal="center"/>
    </xf>
    <xf numFmtId="168" fontId="2" fillId="0" borderId="10" xfId="1" applyNumberFormat="1" applyFont="1" applyBorder="1" applyAlignment="1">
      <alignment horizontal="center"/>
    </xf>
    <xf numFmtId="168" fontId="2" fillId="0" borderId="10" xfId="3" applyNumberFormat="1" applyFont="1" applyBorder="1" applyAlignment="1">
      <alignment horizontal="center"/>
    </xf>
    <xf numFmtId="0" fontId="0" fillId="0" borderId="0" xfId="0" applyBorder="1"/>
    <xf numFmtId="167" fontId="2" fillId="0" borderId="13" xfId="1" applyNumberFormat="1" applyFont="1" applyBorder="1" applyAlignment="1">
      <alignment horizontal="center"/>
    </xf>
    <xf numFmtId="167" fontId="2" fillId="0" borderId="4" xfId="1" applyNumberFormat="1" applyFont="1" applyBorder="1" applyAlignment="1">
      <alignment horizontal="center"/>
    </xf>
    <xf numFmtId="167" fontId="0" fillId="4" borderId="9" xfId="0" applyNumberFormat="1" applyFill="1" applyBorder="1" applyAlignment="1">
      <alignment horizontal="center"/>
    </xf>
    <xf numFmtId="167" fontId="0" fillId="4" borderId="11" xfId="0" applyNumberFormat="1" applyFill="1" applyBorder="1"/>
    <xf numFmtId="167" fontId="1" fillId="0" borderId="4" xfId="1" applyNumberFormat="1" applyFont="1" applyBorder="1" applyAlignment="1">
      <alignment horizontal="center"/>
    </xf>
    <xf numFmtId="170" fontId="1" fillId="0" borderId="4" xfId="1" applyNumberFormat="1" applyFont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0" fontId="2" fillId="0" borderId="12" xfId="0" applyFont="1" applyBorder="1" applyAlignment="1">
      <alignment horizontal="center"/>
    </xf>
    <xf numFmtId="169" fontId="2" fillId="2" borderId="14" xfId="3" applyNumberFormat="1" applyFont="1" applyFill="1" applyBorder="1" applyAlignment="1">
      <alignment horizontal="center" wrapText="1"/>
    </xf>
    <xf numFmtId="169" fontId="0" fillId="0" borderId="6" xfId="0" applyNumberFormat="1" applyBorder="1" applyAlignment="1">
      <alignment horizontal="center"/>
    </xf>
    <xf numFmtId="169" fontId="0" fillId="0" borderId="7" xfId="0" applyNumberFormat="1" applyBorder="1" applyAlignment="1">
      <alignment horizontal="center"/>
    </xf>
    <xf numFmtId="169" fontId="2" fillId="0" borderId="9" xfId="0" applyNumberFormat="1" applyFont="1" applyBorder="1" applyAlignment="1">
      <alignment horizontal="center"/>
    </xf>
    <xf numFmtId="0" fontId="1" fillId="6" borderId="17" xfId="5" applyBorder="1" applyAlignment="1">
      <alignment horizontal="left" indent="1" readingOrder="1"/>
    </xf>
    <xf numFmtId="0" fontId="1" fillId="2" borderId="17" xfId="5" applyFill="1" applyBorder="1" applyAlignment="1">
      <alignment horizontal="left" indent="1" readingOrder="1"/>
    </xf>
    <xf numFmtId="164" fontId="1" fillId="6" borderId="3" xfId="5" applyNumberFormat="1" applyBorder="1" applyAlignment="1">
      <alignment horizontal="center" vertical="center" readingOrder="1"/>
    </xf>
    <xf numFmtId="164" fontId="1" fillId="2" borderId="3" xfId="5" applyNumberFormat="1" applyFill="1" applyBorder="1" applyAlignment="1">
      <alignment horizontal="center" vertical="center" readingOrder="1"/>
    </xf>
    <xf numFmtId="0" fontId="1" fillId="5" borderId="13" xfId="4" applyBorder="1" applyAlignment="1">
      <alignment horizontal="center" wrapText="1"/>
    </xf>
    <xf numFmtId="0" fontId="1" fillId="5" borderId="15" xfId="4" applyBorder="1" applyAlignment="1">
      <alignment horizontal="center" wrapText="1"/>
    </xf>
    <xf numFmtId="0" fontId="1" fillId="5" borderId="17" xfId="4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0" fillId="5" borderId="3" xfId="4" applyFont="1" applyBorder="1" applyAlignment="1">
      <alignment horizontal="center" wrapText="1"/>
    </xf>
    <xf numFmtId="0" fontId="1" fillId="5" borderId="3" xfId="4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43" fontId="0" fillId="0" borderId="0" xfId="0" applyNumberFormat="1"/>
    <xf numFmtId="0" fontId="0" fillId="5" borderId="18" xfId="4" applyFont="1" applyBorder="1" applyAlignment="1">
      <alignment horizontal="center" wrapText="1"/>
    </xf>
    <xf numFmtId="10" fontId="1" fillId="6" borderId="3" xfId="5" applyNumberFormat="1" applyBorder="1" applyAlignment="1">
      <alignment horizontal="center" readingOrder="1"/>
    </xf>
    <xf numFmtId="164" fontId="1" fillId="6" borderId="18" xfId="1" applyNumberFormat="1" applyFill="1" applyBorder="1" applyAlignment="1">
      <alignment horizontal="center" readingOrder="1"/>
    </xf>
    <xf numFmtId="10" fontId="1" fillId="2" borderId="3" xfId="5" applyNumberFormat="1" applyFill="1" applyBorder="1" applyAlignment="1">
      <alignment horizontal="center" readingOrder="1"/>
    </xf>
    <xf numFmtId="0" fontId="1" fillId="5" borderId="17" xfId="4" applyBorder="1" applyAlignment="1">
      <alignment horizontal="right" indent="1" readingOrder="1"/>
    </xf>
    <xf numFmtId="164" fontId="1" fillId="5" borderId="3" xfId="4" applyNumberFormat="1" applyBorder="1" applyAlignment="1">
      <alignment horizontal="center" vertical="center"/>
    </xf>
    <xf numFmtId="10" fontId="1" fillId="5" borderId="3" xfId="4" applyNumberFormat="1" applyBorder="1" applyAlignment="1">
      <alignment horizontal="center" readingOrder="1"/>
    </xf>
    <xf numFmtId="164" fontId="1" fillId="5" borderId="18" xfId="1" applyNumberFormat="1" applyFill="1" applyBorder="1" applyAlignment="1">
      <alignment horizontal="center" readingOrder="1"/>
    </xf>
    <xf numFmtId="0" fontId="2" fillId="0" borderId="17" xfId="0" applyFont="1" applyBorder="1" applyAlignment="1">
      <alignment horizontal="right"/>
    </xf>
    <xf numFmtId="164" fontId="0" fillId="0" borderId="3" xfId="1" applyNumberFormat="1" applyFont="1" applyFill="1" applyBorder="1"/>
    <xf numFmtId="164" fontId="0" fillId="0" borderId="18" xfId="1" applyNumberFormat="1" applyFont="1" applyFill="1" applyBorder="1" applyAlignment="1">
      <alignment wrapText="1"/>
    </xf>
    <xf numFmtId="164" fontId="1" fillId="0" borderId="18" xfId="1" applyNumberFormat="1" applyFill="1" applyBorder="1" applyAlignment="1">
      <alignment horizontal="center" readingOrder="1"/>
    </xf>
    <xf numFmtId="0" fontId="0" fillId="5" borderId="16" xfId="4" applyFont="1" applyBorder="1" applyAlignment="1">
      <alignment horizontal="center" wrapText="1"/>
    </xf>
    <xf numFmtId="164" fontId="0" fillId="0" borderId="18" xfId="1" applyNumberFormat="1" applyFont="1" applyFill="1" applyBorder="1"/>
    <xf numFmtId="171" fontId="0" fillId="0" borderId="0" xfId="0" applyNumberFormat="1"/>
    <xf numFmtId="0" fontId="0" fillId="7" borderId="19" xfId="0" applyFont="1" applyFill="1" applyBorder="1" applyAlignment="1">
      <alignment horizontal="right"/>
    </xf>
    <xf numFmtId="164" fontId="1" fillId="7" borderId="8" xfId="1" applyNumberFormat="1" applyFont="1" applyFill="1" applyBorder="1"/>
    <xf numFmtId="164" fontId="1" fillId="7" borderId="20" xfId="1" applyNumberFormat="1" applyFont="1" applyFill="1" applyBorder="1"/>
    <xf numFmtId="167" fontId="0" fillId="4" borderId="4" xfId="0" applyNumberFormat="1" applyFill="1" applyBorder="1" applyAlignment="1">
      <alignment horizontal="center"/>
    </xf>
    <xf numFmtId="167" fontId="0" fillId="4" borderId="21" xfId="0" applyNumberFormat="1" applyFill="1" applyBorder="1" applyAlignment="1">
      <alignment horizontal="center"/>
    </xf>
    <xf numFmtId="167" fontId="0" fillId="4" borderId="22" xfId="0" applyNumberFormat="1" applyFill="1" applyBorder="1" applyAlignment="1">
      <alignment horizontal="center"/>
    </xf>
  </cellXfs>
  <cellStyles count="6">
    <cellStyle name="60% - Accent1" xfId="4" builtinId="32"/>
    <cellStyle name="60% - Accent3" xfId="5" builtinId="40"/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FBB7F-0A1D-4A99-871C-52A0D8091502}">
  <dimension ref="A1:O32"/>
  <sheetViews>
    <sheetView tabSelected="1" zoomScaleNormal="100" workbookViewId="0">
      <selection activeCell="B30" sqref="B30"/>
    </sheetView>
  </sheetViews>
  <sheetFormatPr defaultRowHeight="15" x14ac:dyDescent="0.25"/>
  <cols>
    <col min="1" max="1" width="8" style="12" customWidth="1"/>
    <col min="2" max="2" width="41" bestFit="1" customWidth="1"/>
    <col min="3" max="3" width="19.42578125" customWidth="1"/>
    <col min="4" max="4" width="12.28515625" bestFit="1" customWidth="1"/>
    <col min="5" max="5" width="12.28515625" style="12" customWidth="1"/>
    <col min="6" max="6" width="21" bestFit="1" customWidth="1"/>
    <col min="7" max="7" width="6.85546875" bestFit="1" customWidth="1"/>
    <col min="8" max="8" width="6.85546875" style="12" bestFit="1" customWidth="1"/>
    <col min="9" max="9" width="6.85546875" bestFit="1" customWidth="1"/>
    <col min="12" max="12" width="13.42578125" bestFit="1" customWidth="1"/>
    <col min="13" max="13" width="10.140625" bestFit="1" customWidth="1"/>
  </cols>
  <sheetData>
    <row r="1" spans="2:13" s="12" customFormat="1" x14ac:dyDescent="0.25">
      <c r="B1" s="38" t="s">
        <v>62</v>
      </c>
      <c r="C1" s="37" t="s">
        <v>66</v>
      </c>
      <c r="D1" s="37"/>
      <c r="E1" s="59" t="s">
        <v>68</v>
      </c>
    </row>
    <row r="2" spans="2:13" ht="33.75" customHeight="1" x14ac:dyDescent="0.25">
      <c r="B2" s="39"/>
      <c r="C2" s="41" t="s">
        <v>67</v>
      </c>
      <c r="D2" s="42" t="s">
        <v>22</v>
      </c>
      <c r="E2" s="47"/>
      <c r="F2" s="28" t="s">
        <v>60</v>
      </c>
      <c r="G2" s="40" t="s">
        <v>64</v>
      </c>
      <c r="H2" s="40"/>
      <c r="I2" s="40"/>
    </row>
    <row r="3" spans="2:13" ht="20.25" customHeight="1" x14ac:dyDescent="0.25">
      <c r="B3" s="39"/>
      <c r="C3" s="42"/>
      <c r="D3" s="42"/>
      <c r="E3" s="47"/>
      <c r="F3" s="29" t="s">
        <v>61</v>
      </c>
      <c r="G3" s="17">
        <v>3000000000</v>
      </c>
      <c r="H3" s="17">
        <v>4000000000</v>
      </c>
      <c r="I3" s="17">
        <v>5000000000</v>
      </c>
    </row>
    <row r="4" spans="2:13" x14ac:dyDescent="0.25">
      <c r="B4" s="33" t="s">
        <v>8</v>
      </c>
      <c r="C4" s="35">
        <v>500</v>
      </c>
      <c r="D4" s="48">
        <f>C4/C$27</f>
        <v>2.982937596945472E-3</v>
      </c>
      <c r="E4" s="49">
        <f>C4*6.234</f>
        <v>3117</v>
      </c>
      <c r="F4" s="30">
        <f>D4*$F$27</f>
        <v>175000</v>
      </c>
      <c r="G4" s="15">
        <f>D4*$G$27</f>
        <v>5828660.0644314522</v>
      </c>
      <c r="H4" s="25">
        <f>D4*$H$27</f>
        <v>8602792.0295907408</v>
      </c>
      <c r="I4" s="25">
        <f>D4*$I$27</f>
        <v>11376923.99475003</v>
      </c>
      <c r="L4" s="12"/>
      <c r="M4" s="13"/>
    </row>
    <row r="5" spans="2:13" x14ac:dyDescent="0.25">
      <c r="B5" s="34" t="s">
        <v>9</v>
      </c>
      <c r="C5" s="36">
        <v>300</v>
      </c>
      <c r="D5" s="50">
        <f>C5/C$27</f>
        <v>1.7897625581672831E-3</v>
      </c>
      <c r="E5" s="58">
        <f t="shared" ref="E5:E26" si="0">C5*6.234</f>
        <v>1870.2</v>
      </c>
      <c r="F5" s="30">
        <f t="shared" ref="F5:F26" si="1">D5*$F$27</f>
        <v>105000</v>
      </c>
      <c r="G5" s="15">
        <f t="shared" ref="G5:G26" si="2">D5*$G$27</f>
        <v>3497196.0386588713</v>
      </c>
      <c r="H5" s="25">
        <f t="shared" ref="H5:H26" si="3">D5*$H$27</f>
        <v>5161675.2177544441</v>
      </c>
      <c r="I5" s="25">
        <f t="shared" ref="I5:I26" si="4">D5*$I$27</f>
        <v>6826154.3968500178</v>
      </c>
      <c r="L5" s="12"/>
      <c r="M5" s="13"/>
    </row>
    <row r="6" spans="2:13" x14ac:dyDescent="0.25">
      <c r="B6" s="33" t="s">
        <v>7</v>
      </c>
      <c r="C6" s="35">
        <v>4000</v>
      </c>
      <c r="D6" s="48">
        <f>C6/C$27</f>
        <v>2.3863500775563776E-2</v>
      </c>
      <c r="E6" s="49">
        <f t="shared" si="0"/>
        <v>24936</v>
      </c>
      <c r="F6" s="30">
        <f t="shared" si="1"/>
        <v>1400000</v>
      </c>
      <c r="G6" s="15">
        <f t="shared" si="2"/>
        <v>46629280.515451618</v>
      </c>
      <c r="H6" s="25">
        <f t="shared" si="3"/>
        <v>68822336.236725926</v>
      </c>
      <c r="I6" s="25">
        <f t="shared" si="4"/>
        <v>91015391.958000243</v>
      </c>
      <c r="L6" s="12"/>
      <c r="M6" s="13"/>
    </row>
    <row r="7" spans="2:13" x14ac:dyDescent="0.25">
      <c r="B7" s="34" t="s">
        <v>0</v>
      </c>
      <c r="C7" s="36">
        <v>10000.000000000004</v>
      </c>
      <c r="D7" s="50">
        <f>C7/C$27</f>
        <v>5.965875193890946E-2</v>
      </c>
      <c r="E7" s="58">
        <f t="shared" si="0"/>
        <v>62340.000000000022</v>
      </c>
      <c r="F7" s="30">
        <f t="shared" si="1"/>
        <v>3500000.0000000014</v>
      </c>
      <c r="G7" s="15">
        <f t="shared" si="2"/>
        <v>116573201.28862908</v>
      </c>
      <c r="H7" s="25">
        <f t="shared" si="3"/>
        <v>172055840.59181488</v>
      </c>
      <c r="I7" s="25">
        <f t="shared" si="4"/>
        <v>227538479.89500067</v>
      </c>
      <c r="L7" s="12"/>
      <c r="M7" s="13"/>
    </row>
    <row r="8" spans="2:13" x14ac:dyDescent="0.25">
      <c r="B8" s="33" t="s">
        <v>10</v>
      </c>
      <c r="C8" s="35">
        <v>10000</v>
      </c>
      <c r="D8" s="48">
        <f>C8/C$27</f>
        <v>5.9658751938909439E-2</v>
      </c>
      <c r="E8" s="49">
        <f t="shared" si="0"/>
        <v>62340</v>
      </c>
      <c r="F8" s="30">
        <f t="shared" si="1"/>
        <v>3500000</v>
      </c>
      <c r="G8" s="15">
        <f t="shared" si="2"/>
        <v>116573201.28862904</v>
      </c>
      <c r="H8" s="25">
        <f t="shared" si="3"/>
        <v>172055840.59181482</v>
      </c>
      <c r="I8" s="25">
        <f t="shared" si="4"/>
        <v>227538479.89500061</v>
      </c>
      <c r="L8" s="12"/>
      <c r="M8" s="13"/>
    </row>
    <row r="9" spans="2:13" x14ac:dyDescent="0.25">
      <c r="B9" s="34" t="s">
        <v>11</v>
      </c>
      <c r="C9" s="36">
        <v>10073</v>
      </c>
      <c r="D9" s="50">
        <f>C9/C$27</f>
        <v>6.0094260828063475E-2</v>
      </c>
      <c r="E9" s="58">
        <f t="shared" si="0"/>
        <v>62795.082000000002</v>
      </c>
      <c r="F9" s="30">
        <f t="shared" si="1"/>
        <v>3525550</v>
      </c>
      <c r="G9" s="15">
        <f t="shared" si="2"/>
        <v>117424185.65803604</v>
      </c>
      <c r="H9" s="25">
        <f t="shared" si="3"/>
        <v>173311848.22813505</v>
      </c>
      <c r="I9" s="25">
        <f t="shared" si="4"/>
        <v>229199510.79823411</v>
      </c>
      <c r="L9" s="12"/>
      <c r="M9" s="13"/>
    </row>
    <row r="10" spans="2:13" x14ac:dyDescent="0.25">
      <c r="B10" s="33" t="s">
        <v>12</v>
      </c>
      <c r="C10" s="35">
        <v>450</v>
      </c>
      <c r="D10" s="48">
        <f>C10/C$27</f>
        <v>2.6846438372509249E-3</v>
      </c>
      <c r="E10" s="49">
        <f t="shared" si="0"/>
        <v>2805.3</v>
      </c>
      <c r="F10" s="30">
        <f t="shared" si="1"/>
        <v>157500</v>
      </c>
      <c r="G10" s="15">
        <f t="shared" si="2"/>
        <v>5245794.0579883074</v>
      </c>
      <c r="H10" s="25">
        <f t="shared" si="3"/>
        <v>7742512.8266316671</v>
      </c>
      <c r="I10" s="25">
        <f t="shared" si="4"/>
        <v>10239231.595275028</v>
      </c>
      <c r="L10" s="12"/>
      <c r="M10" s="13"/>
    </row>
    <row r="11" spans="2:13" x14ac:dyDescent="0.25">
      <c r="B11" s="34" t="s">
        <v>13</v>
      </c>
      <c r="C11" s="36">
        <v>2000</v>
      </c>
      <c r="D11" s="50">
        <f>C11/C$27</f>
        <v>1.1931750387781888E-2</v>
      </c>
      <c r="E11" s="58">
        <f t="shared" si="0"/>
        <v>12468</v>
      </c>
      <c r="F11" s="30">
        <f t="shared" si="1"/>
        <v>700000</v>
      </c>
      <c r="G11" s="15">
        <f t="shared" si="2"/>
        <v>23314640.257725809</v>
      </c>
      <c r="H11" s="25">
        <f t="shared" si="3"/>
        <v>34411168.118362963</v>
      </c>
      <c r="I11" s="25">
        <f t="shared" si="4"/>
        <v>45507695.979000121</v>
      </c>
      <c r="L11" s="12"/>
      <c r="M11" s="13"/>
    </row>
    <row r="12" spans="2:13" x14ac:dyDescent="0.25">
      <c r="B12" s="33" t="s">
        <v>5</v>
      </c>
      <c r="C12" s="35">
        <v>6500</v>
      </c>
      <c r="D12" s="48">
        <f>C12/C$27</f>
        <v>3.8778188760291134E-2</v>
      </c>
      <c r="E12" s="49">
        <f t="shared" si="0"/>
        <v>40521</v>
      </c>
      <c r="F12" s="30">
        <f t="shared" si="1"/>
        <v>2275000</v>
      </c>
      <c r="G12" s="15">
        <f t="shared" si="2"/>
        <v>75772580.837608874</v>
      </c>
      <c r="H12" s="25">
        <f t="shared" si="3"/>
        <v>111836296.38467963</v>
      </c>
      <c r="I12" s="25">
        <f t="shared" si="4"/>
        <v>147900011.93175039</v>
      </c>
      <c r="L12" s="12"/>
      <c r="M12" s="13"/>
    </row>
    <row r="13" spans="2:13" x14ac:dyDescent="0.25">
      <c r="B13" s="34" t="s">
        <v>14</v>
      </c>
      <c r="C13" s="36">
        <v>2972</v>
      </c>
      <c r="D13" s="50">
        <f>C13/C$27</f>
        <v>1.7730581076243885E-2</v>
      </c>
      <c r="E13" s="58">
        <f t="shared" si="0"/>
        <v>18527.448</v>
      </c>
      <c r="F13" s="30">
        <f t="shared" si="1"/>
        <v>1040200</v>
      </c>
      <c r="G13" s="15">
        <f t="shared" si="2"/>
        <v>34645555.422980554</v>
      </c>
      <c r="H13" s="25">
        <f t="shared" si="3"/>
        <v>51134995.823887363</v>
      </c>
      <c r="I13" s="25">
        <f t="shared" si="4"/>
        <v>67624436.224794179</v>
      </c>
      <c r="L13" s="12"/>
      <c r="M13" s="13"/>
    </row>
    <row r="14" spans="2:13" x14ac:dyDescent="0.25">
      <c r="B14" s="33" t="s">
        <v>15</v>
      </c>
      <c r="C14" s="35">
        <v>5000</v>
      </c>
      <c r="D14" s="48">
        <f>C14/C$27</f>
        <v>2.982937596945472E-2</v>
      </c>
      <c r="E14" s="49">
        <f t="shared" si="0"/>
        <v>31170</v>
      </c>
      <c r="F14" s="30">
        <f t="shared" si="1"/>
        <v>1750000</v>
      </c>
      <c r="G14" s="15">
        <f t="shared" si="2"/>
        <v>58286600.64431452</v>
      </c>
      <c r="H14" s="25">
        <f t="shared" si="3"/>
        <v>86027920.295907408</v>
      </c>
      <c r="I14" s="25">
        <f t="shared" si="4"/>
        <v>113769239.9475003</v>
      </c>
      <c r="L14" s="12"/>
      <c r="M14" s="13"/>
    </row>
    <row r="15" spans="2:13" x14ac:dyDescent="0.25">
      <c r="B15" s="34" t="s">
        <v>19</v>
      </c>
      <c r="C15" s="36">
        <v>1000</v>
      </c>
      <c r="D15" s="50">
        <f>C15/C$27</f>
        <v>5.9658751938909439E-3</v>
      </c>
      <c r="E15" s="58">
        <f t="shared" si="0"/>
        <v>6234</v>
      </c>
      <c r="F15" s="30">
        <f t="shared" si="1"/>
        <v>350000</v>
      </c>
      <c r="G15" s="15">
        <f t="shared" si="2"/>
        <v>11657320.128862904</v>
      </c>
      <c r="H15" s="25">
        <f t="shared" si="3"/>
        <v>17205584.059181482</v>
      </c>
      <c r="I15" s="25">
        <f t="shared" si="4"/>
        <v>22753847.989500061</v>
      </c>
      <c r="L15" s="12"/>
      <c r="M15" s="13"/>
    </row>
    <row r="16" spans="2:13" x14ac:dyDescent="0.25">
      <c r="B16" s="33" t="s">
        <v>16</v>
      </c>
      <c r="C16" s="35">
        <v>1000</v>
      </c>
      <c r="D16" s="48">
        <f>C16/C$27</f>
        <v>5.9658751938909439E-3</v>
      </c>
      <c r="E16" s="49">
        <f t="shared" si="0"/>
        <v>6234</v>
      </c>
      <c r="F16" s="30">
        <f t="shared" si="1"/>
        <v>350000</v>
      </c>
      <c r="G16" s="15">
        <f t="shared" si="2"/>
        <v>11657320.128862904</v>
      </c>
      <c r="H16" s="25">
        <f t="shared" si="3"/>
        <v>17205584.059181482</v>
      </c>
      <c r="I16" s="25">
        <f t="shared" si="4"/>
        <v>22753847.989500061</v>
      </c>
      <c r="L16" s="12"/>
      <c r="M16" s="13"/>
    </row>
    <row r="17" spans="2:15" x14ac:dyDescent="0.25">
      <c r="B17" s="34" t="s">
        <v>21</v>
      </c>
      <c r="C17" s="36">
        <v>50000</v>
      </c>
      <c r="D17" s="50">
        <f>C17/C$27</f>
        <v>0.29829375969454719</v>
      </c>
      <c r="E17" s="58">
        <f t="shared" si="0"/>
        <v>311700</v>
      </c>
      <c r="F17" s="30">
        <f t="shared" si="1"/>
        <v>17500000</v>
      </c>
      <c r="G17" s="25">
        <f t="shared" si="2"/>
        <v>582866006.44314516</v>
      </c>
      <c r="H17" s="25">
        <f t="shared" si="3"/>
        <v>860279202.95907414</v>
      </c>
      <c r="I17" s="26">
        <f t="shared" si="4"/>
        <v>1137692399.475003</v>
      </c>
      <c r="L17" s="12"/>
      <c r="M17" s="13"/>
    </row>
    <row r="18" spans="2:15" x14ac:dyDescent="0.25">
      <c r="B18" s="33" t="s">
        <v>17</v>
      </c>
      <c r="C18" s="35">
        <v>4000</v>
      </c>
      <c r="D18" s="48">
        <f>C18/C$27</f>
        <v>2.3863500775563776E-2</v>
      </c>
      <c r="E18" s="49">
        <f t="shared" si="0"/>
        <v>24936</v>
      </c>
      <c r="F18" s="30">
        <f t="shared" si="1"/>
        <v>1400000</v>
      </c>
      <c r="G18" s="15">
        <f t="shared" si="2"/>
        <v>46629280.515451618</v>
      </c>
      <c r="H18" s="25">
        <f t="shared" si="3"/>
        <v>68822336.236725926</v>
      </c>
      <c r="I18" s="25">
        <f t="shared" si="4"/>
        <v>91015391.958000243</v>
      </c>
      <c r="L18" s="12"/>
      <c r="M18" s="13"/>
    </row>
    <row r="19" spans="2:15" x14ac:dyDescent="0.25">
      <c r="B19" s="34" t="s">
        <v>20</v>
      </c>
      <c r="C19" s="36">
        <v>500</v>
      </c>
      <c r="D19" s="50">
        <f>C19/C$27</f>
        <v>2.982937596945472E-3</v>
      </c>
      <c r="E19" s="58">
        <f t="shared" si="0"/>
        <v>3117</v>
      </c>
      <c r="F19" s="30">
        <f t="shared" si="1"/>
        <v>175000</v>
      </c>
      <c r="G19" s="15">
        <f t="shared" si="2"/>
        <v>5828660.0644314522</v>
      </c>
      <c r="H19" s="25">
        <f t="shared" si="3"/>
        <v>8602792.0295907408</v>
      </c>
      <c r="I19" s="25">
        <f t="shared" si="4"/>
        <v>11376923.99475003</v>
      </c>
      <c r="L19" s="12"/>
      <c r="M19" s="13"/>
    </row>
    <row r="20" spans="2:15" x14ac:dyDescent="0.25">
      <c r="B20" s="33" t="s">
        <v>65</v>
      </c>
      <c r="C20" s="35">
        <v>21400.000000000004</v>
      </c>
      <c r="D20" s="48">
        <f>C20/C$27</f>
        <v>0.12766972914926622</v>
      </c>
      <c r="E20" s="49">
        <f t="shared" si="0"/>
        <v>133407.60000000003</v>
      </c>
      <c r="F20" s="30">
        <f t="shared" si="1"/>
        <v>7490000.0000000009</v>
      </c>
      <c r="G20" s="15">
        <f t="shared" si="2"/>
        <v>249466650.7576662</v>
      </c>
      <c r="H20" s="25">
        <f t="shared" si="3"/>
        <v>368199498.86648381</v>
      </c>
      <c r="I20" s="25">
        <f t="shared" si="4"/>
        <v>486932346.97530138</v>
      </c>
      <c r="L20" s="12"/>
      <c r="M20" s="13"/>
    </row>
    <row r="21" spans="2:15" x14ac:dyDescent="0.25">
      <c r="B21" s="34" t="s">
        <v>4</v>
      </c>
      <c r="C21" s="36">
        <v>14000</v>
      </c>
      <c r="D21" s="50">
        <f>C21/C$27</f>
        <v>8.3522252714473208E-2</v>
      </c>
      <c r="E21" s="58">
        <f t="shared" si="0"/>
        <v>87276</v>
      </c>
      <c r="F21" s="30">
        <f t="shared" si="1"/>
        <v>4900000</v>
      </c>
      <c r="G21" s="15">
        <f t="shared" si="2"/>
        <v>163202481.80408064</v>
      </c>
      <c r="H21" s="25">
        <f t="shared" si="3"/>
        <v>240878176.82854074</v>
      </c>
      <c r="I21" s="25">
        <f t="shared" si="4"/>
        <v>318553871.85300082</v>
      </c>
      <c r="L21" s="12"/>
      <c r="M21" s="13"/>
    </row>
    <row r="22" spans="2:15" x14ac:dyDescent="0.25">
      <c r="B22" s="33" t="s">
        <v>1</v>
      </c>
      <c r="C22" s="35">
        <v>500</v>
      </c>
      <c r="D22" s="48">
        <f>C22/C$27</f>
        <v>2.982937596945472E-3</v>
      </c>
      <c r="E22" s="49">
        <f t="shared" si="0"/>
        <v>3117</v>
      </c>
      <c r="F22" s="30">
        <f t="shared" si="1"/>
        <v>175000</v>
      </c>
      <c r="G22" s="15">
        <f t="shared" si="2"/>
        <v>5828660.0644314522</v>
      </c>
      <c r="H22" s="25">
        <f t="shared" si="3"/>
        <v>8602792.0295907408</v>
      </c>
      <c r="I22" s="25">
        <f t="shared" si="4"/>
        <v>11376923.99475003</v>
      </c>
      <c r="L22" s="12"/>
      <c r="M22" s="13"/>
    </row>
    <row r="23" spans="2:15" x14ac:dyDescent="0.25">
      <c r="B23" s="34" t="s">
        <v>6</v>
      </c>
      <c r="C23" s="36">
        <v>5000</v>
      </c>
      <c r="D23" s="50">
        <f>C23/C$27</f>
        <v>2.982937596945472E-2</v>
      </c>
      <c r="E23" s="58">
        <f t="shared" si="0"/>
        <v>31170</v>
      </c>
      <c r="F23" s="30">
        <f t="shared" si="1"/>
        <v>1750000</v>
      </c>
      <c r="G23" s="15">
        <f t="shared" si="2"/>
        <v>58286600.64431452</v>
      </c>
      <c r="H23" s="25">
        <f t="shared" si="3"/>
        <v>86027920.295907408</v>
      </c>
      <c r="I23" s="25">
        <f t="shared" si="4"/>
        <v>113769239.9475003</v>
      </c>
      <c r="L23" s="12"/>
      <c r="M23" s="13"/>
    </row>
    <row r="24" spans="2:15" x14ac:dyDescent="0.25">
      <c r="B24" s="33" t="s">
        <v>18</v>
      </c>
      <c r="C24" s="35">
        <v>5375</v>
      </c>
      <c r="D24" s="48">
        <f>C24/C$27</f>
        <v>3.2066579167163822E-2</v>
      </c>
      <c r="E24" s="49">
        <f t="shared" si="0"/>
        <v>33507.75</v>
      </c>
      <c r="F24" s="30">
        <f t="shared" si="1"/>
        <v>1881250</v>
      </c>
      <c r="G24" s="15">
        <f t="shared" si="2"/>
        <v>62658095.692638107</v>
      </c>
      <c r="H24" s="25">
        <f t="shared" si="3"/>
        <v>92480014.318100467</v>
      </c>
      <c r="I24" s="25">
        <f t="shared" si="4"/>
        <v>122301932.94356282</v>
      </c>
      <c r="L24" s="12"/>
      <c r="M24" s="13"/>
    </row>
    <row r="25" spans="2:15" x14ac:dyDescent="0.25">
      <c r="B25" s="34" t="s">
        <v>2</v>
      </c>
      <c r="C25" s="36">
        <v>3049.9999999999973</v>
      </c>
      <c r="D25" s="50">
        <f>C25/C$27</f>
        <v>1.8195919341367363E-2</v>
      </c>
      <c r="E25" s="58">
        <f t="shared" si="0"/>
        <v>19013.699999999983</v>
      </c>
      <c r="F25" s="30">
        <f t="shared" si="1"/>
        <v>1067499.9999999991</v>
      </c>
      <c r="G25" s="15">
        <f t="shared" si="2"/>
        <v>35554826.393031828</v>
      </c>
      <c r="H25" s="25">
        <f t="shared" si="3"/>
        <v>52477031.380503476</v>
      </c>
      <c r="I25" s="25">
        <f t="shared" si="4"/>
        <v>69399236.367975116</v>
      </c>
      <c r="L25" s="12"/>
      <c r="M25" s="13"/>
    </row>
    <row r="26" spans="2:15" ht="15.75" thickBot="1" x14ac:dyDescent="0.3">
      <c r="B26" s="33" t="s">
        <v>3</v>
      </c>
      <c r="C26" s="35">
        <v>9999.9999999999964</v>
      </c>
      <c r="D26" s="48">
        <f>C26/C$27</f>
        <v>5.9658751938909418E-2</v>
      </c>
      <c r="E26" s="49">
        <f t="shared" si="0"/>
        <v>62339.999999999978</v>
      </c>
      <c r="F26" s="31">
        <f t="shared" si="1"/>
        <v>3499999.9999999991</v>
      </c>
      <c r="G26" s="16">
        <f t="shared" si="2"/>
        <v>116573201.28862901</v>
      </c>
      <c r="H26" s="25">
        <f t="shared" si="3"/>
        <v>172055840.59181476</v>
      </c>
      <c r="I26" s="25">
        <f t="shared" si="4"/>
        <v>227538479.89500052</v>
      </c>
      <c r="L26" s="12"/>
      <c r="M26" s="13"/>
    </row>
    <row r="27" spans="2:15" ht="15.75" thickBot="1" x14ac:dyDescent="0.3">
      <c r="B27" s="51" t="s">
        <v>63</v>
      </c>
      <c r="C27" s="52">
        <f>SUM(C4:C26)</f>
        <v>167620</v>
      </c>
      <c r="D27" s="53">
        <f>SUM(D4:D26)</f>
        <v>1</v>
      </c>
      <c r="E27" s="54">
        <f>SUM(E4:E26)</f>
        <v>1044943.0800000001</v>
      </c>
      <c r="F27" s="32">
        <f>350*C27</f>
        <v>58667000</v>
      </c>
      <c r="G27" s="18">
        <f>G3-G28-G29</f>
        <v>1954000000</v>
      </c>
      <c r="H27" s="18">
        <f>H3-H28-H29</f>
        <v>2884000000</v>
      </c>
      <c r="I27" s="19">
        <f>I3-I28-I29</f>
        <v>3814000000</v>
      </c>
      <c r="M27" s="14"/>
    </row>
    <row r="28" spans="2:15" ht="19.5" customHeight="1" x14ac:dyDescent="0.25">
      <c r="B28" s="55" t="s">
        <v>69</v>
      </c>
      <c r="C28" s="56">
        <f>E28/6.234</f>
        <v>39140.198909207575</v>
      </c>
      <c r="D28" s="65"/>
      <c r="E28" s="57">
        <v>244000</v>
      </c>
      <c r="F28" s="23"/>
      <c r="G28" s="21">
        <v>836000000</v>
      </c>
      <c r="H28" s="21">
        <v>836000000</v>
      </c>
      <c r="I28" s="21">
        <v>836000000</v>
      </c>
      <c r="N28" s="43"/>
      <c r="O28" s="43"/>
    </row>
    <row r="29" spans="2:15" x14ac:dyDescent="0.25">
      <c r="B29" s="55" t="s">
        <v>71</v>
      </c>
      <c r="C29" s="56">
        <f>E29/6.234</f>
        <v>14597.369265319217</v>
      </c>
      <c r="D29" s="66"/>
      <c r="E29" s="60">
        <v>91000</v>
      </c>
      <c r="F29" s="24"/>
      <c r="G29" s="27">
        <f>G3*0.07</f>
        <v>210000000.00000003</v>
      </c>
      <c r="H29" s="22">
        <f>H3*0.07</f>
        <v>280000000</v>
      </c>
      <c r="I29" s="22">
        <f>I3*0.07</f>
        <v>350000000.00000006</v>
      </c>
    </row>
    <row r="30" spans="2:15" ht="15.75" thickBot="1" x14ac:dyDescent="0.3">
      <c r="B30" s="62" t="s">
        <v>70</v>
      </c>
      <c r="C30" s="63">
        <f>SUM(C27,C28:C29)</f>
        <v>221357.56817452679</v>
      </c>
      <c r="D30" s="67"/>
      <c r="E30" s="64">
        <f>SUM(E27,E28:E29)</f>
        <v>1379943.08</v>
      </c>
      <c r="F30" s="20"/>
      <c r="G30" s="13"/>
      <c r="H30" s="13"/>
    </row>
    <row r="31" spans="2:15" x14ac:dyDescent="0.25">
      <c r="B31" s="1"/>
      <c r="C31" s="2"/>
      <c r="E31" s="46"/>
      <c r="G31" s="14"/>
      <c r="H31" s="14"/>
    </row>
    <row r="32" spans="2:15" x14ac:dyDescent="0.25">
      <c r="C32" s="61"/>
    </row>
  </sheetData>
  <sortState xmlns:xlrd2="http://schemas.microsoft.com/office/spreadsheetml/2017/richdata2" ref="B5:D26">
    <sortCondition ref="B4:B26"/>
  </sortState>
  <mergeCells count="8">
    <mergeCell ref="N28:O28"/>
    <mergeCell ref="E1:E3"/>
    <mergeCell ref="D28:D30"/>
    <mergeCell ref="C1:D1"/>
    <mergeCell ref="B1:B3"/>
    <mergeCell ref="G2:I2"/>
    <mergeCell ref="C2:C3"/>
    <mergeCell ref="D2:D3"/>
  </mergeCells>
  <pageMargins left="0.7" right="0.7" top="0.75" bottom="0.75" header="0.3" footer="0.3"/>
  <pageSetup orientation="portrait" r:id="rId1"/>
  <headerFooter>
    <oddHeader>&amp;C&amp;12Sites Reservoir Project
Project Agreement Members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CA229-4BDF-4631-A343-C9B2540DAB39}">
  <dimension ref="A2:F33"/>
  <sheetViews>
    <sheetView workbookViewId="0">
      <selection activeCell="B32" sqref="B32"/>
    </sheetView>
  </sheetViews>
  <sheetFormatPr defaultRowHeight="15" x14ac:dyDescent="0.25"/>
  <cols>
    <col min="1" max="1" width="45.140625" customWidth="1"/>
    <col min="2" max="2" width="30" customWidth="1"/>
    <col min="3" max="3" width="21.140625" customWidth="1"/>
    <col min="4" max="4" width="19.7109375" customWidth="1"/>
  </cols>
  <sheetData>
    <row r="2" spans="1:6" ht="75" customHeight="1" x14ac:dyDescent="0.25">
      <c r="A2" s="44" t="s">
        <v>23</v>
      </c>
      <c r="B2" s="44"/>
      <c r="C2" s="45" t="s">
        <v>24</v>
      </c>
      <c r="D2" s="45"/>
      <c r="E2" s="45"/>
      <c r="F2" s="45"/>
    </row>
    <row r="3" spans="1:6" ht="25.5" x14ac:dyDescent="0.25">
      <c r="A3" s="3" t="s">
        <v>25</v>
      </c>
      <c r="B3" s="4" t="s">
        <v>26</v>
      </c>
      <c r="C3" t="s">
        <v>27</v>
      </c>
      <c r="D3" t="s">
        <v>28</v>
      </c>
      <c r="E3" t="s">
        <v>29</v>
      </c>
      <c r="F3" t="s">
        <v>30</v>
      </c>
    </row>
    <row r="4" spans="1:6" ht="24" x14ac:dyDescent="0.25">
      <c r="A4" s="5" t="s">
        <v>31</v>
      </c>
      <c r="B4" s="6">
        <v>143000000</v>
      </c>
      <c r="C4">
        <v>0.9</v>
      </c>
      <c r="D4">
        <v>1</v>
      </c>
      <c r="E4">
        <v>1</v>
      </c>
      <c r="F4">
        <v>1</v>
      </c>
    </row>
    <row r="5" spans="1:6" x14ac:dyDescent="0.25">
      <c r="A5" s="5" t="s">
        <v>32</v>
      </c>
      <c r="B5" s="6">
        <v>79000000</v>
      </c>
      <c r="C5">
        <v>1</v>
      </c>
      <c r="D5">
        <v>1</v>
      </c>
      <c r="E5">
        <v>1</v>
      </c>
      <c r="F5">
        <v>1</v>
      </c>
    </row>
    <row r="6" spans="1:6" x14ac:dyDescent="0.25">
      <c r="A6" s="5" t="s">
        <v>33</v>
      </c>
      <c r="B6" s="6">
        <v>41000000</v>
      </c>
      <c r="C6">
        <v>1</v>
      </c>
      <c r="D6">
        <v>1</v>
      </c>
      <c r="E6">
        <v>1</v>
      </c>
      <c r="F6">
        <v>1</v>
      </c>
    </row>
    <row r="7" spans="1:6" ht="24" x14ac:dyDescent="0.25">
      <c r="A7" s="5" t="s">
        <v>34</v>
      </c>
      <c r="B7" s="6">
        <v>180000000</v>
      </c>
      <c r="C7">
        <v>1</v>
      </c>
      <c r="D7">
        <v>1</v>
      </c>
      <c r="E7">
        <v>1</v>
      </c>
      <c r="F7">
        <v>1</v>
      </c>
    </row>
    <row r="8" spans="1:6" x14ac:dyDescent="0.25">
      <c r="A8" s="5" t="s">
        <v>35</v>
      </c>
      <c r="B8" s="6">
        <v>30000000</v>
      </c>
      <c r="C8">
        <v>1</v>
      </c>
      <c r="D8">
        <v>1</v>
      </c>
      <c r="E8">
        <v>1</v>
      </c>
      <c r="F8">
        <v>1</v>
      </c>
    </row>
    <row r="9" spans="1:6" x14ac:dyDescent="0.25">
      <c r="A9" s="5" t="s">
        <v>36</v>
      </c>
      <c r="B9" s="6">
        <v>450000000</v>
      </c>
      <c r="C9">
        <v>1</v>
      </c>
      <c r="D9">
        <v>1</v>
      </c>
      <c r="E9">
        <v>1</v>
      </c>
      <c r="F9">
        <v>1</v>
      </c>
    </row>
    <row r="10" spans="1:6" x14ac:dyDescent="0.25">
      <c r="A10" s="5" t="s">
        <v>37</v>
      </c>
      <c r="B10" s="5"/>
      <c r="C10">
        <v>1</v>
      </c>
      <c r="D10">
        <v>1</v>
      </c>
      <c r="E10">
        <v>1</v>
      </c>
      <c r="F10">
        <v>1</v>
      </c>
    </row>
    <row r="11" spans="1:6" x14ac:dyDescent="0.25">
      <c r="A11" s="5" t="s">
        <v>38</v>
      </c>
      <c r="B11" s="6">
        <v>198000000</v>
      </c>
      <c r="C11">
        <v>1</v>
      </c>
      <c r="D11">
        <v>1</v>
      </c>
      <c r="E11">
        <v>1</v>
      </c>
      <c r="F11">
        <v>1</v>
      </c>
    </row>
    <row r="12" spans="1:6" x14ac:dyDescent="0.25">
      <c r="A12" s="5" t="s">
        <v>39</v>
      </c>
      <c r="B12" s="5"/>
      <c r="C12">
        <v>1</v>
      </c>
      <c r="D12">
        <v>1</v>
      </c>
      <c r="E12">
        <v>1</v>
      </c>
      <c r="F12">
        <v>1</v>
      </c>
    </row>
    <row r="13" spans="1:6" x14ac:dyDescent="0.25">
      <c r="A13" s="5" t="s">
        <v>40</v>
      </c>
      <c r="B13" s="6">
        <v>51000000</v>
      </c>
      <c r="C13">
        <v>1</v>
      </c>
      <c r="D13">
        <v>1</v>
      </c>
      <c r="E13">
        <v>1</v>
      </c>
      <c r="F13">
        <v>1</v>
      </c>
    </row>
    <row r="14" spans="1:6" x14ac:dyDescent="0.25">
      <c r="A14" s="5" t="s">
        <v>41</v>
      </c>
      <c r="B14" s="6">
        <v>24000000</v>
      </c>
      <c r="C14">
        <v>1</v>
      </c>
      <c r="D14">
        <v>1</v>
      </c>
      <c r="E14">
        <v>1</v>
      </c>
      <c r="F14">
        <v>1</v>
      </c>
    </row>
    <row r="15" spans="1:6" x14ac:dyDescent="0.25">
      <c r="A15" s="5" t="s">
        <v>42</v>
      </c>
      <c r="B15" s="6">
        <v>91000000</v>
      </c>
      <c r="C15">
        <v>1</v>
      </c>
      <c r="D15">
        <v>1</v>
      </c>
      <c r="E15">
        <v>1</v>
      </c>
      <c r="F15">
        <v>1</v>
      </c>
    </row>
    <row r="16" spans="1:6" ht="24" x14ac:dyDescent="0.25">
      <c r="A16" s="5" t="s">
        <v>43</v>
      </c>
      <c r="B16" s="6">
        <v>302000000</v>
      </c>
      <c r="C16">
        <v>1</v>
      </c>
      <c r="D16">
        <v>1</v>
      </c>
      <c r="E16">
        <v>1</v>
      </c>
      <c r="F16">
        <v>1</v>
      </c>
    </row>
    <row r="17" spans="1:6" ht="24" x14ac:dyDescent="0.25">
      <c r="A17" s="5" t="s">
        <v>44</v>
      </c>
      <c r="B17" s="5"/>
      <c r="C17">
        <v>1</v>
      </c>
      <c r="D17">
        <v>1</v>
      </c>
      <c r="E17">
        <v>1</v>
      </c>
      <c r="F17">
        <v>1</v>
      </c>
    </row>
    <row r="18" spans="1:6" x14ac:dyDescent="0.25">
      <c r="A18" s="5" t="s">
        <v>45</v>
      </c>
      <c r="B18" s="6">
        <v>200000000</v>
      </c>
      <c r="C18">
        <v>1</v>
      </c>
      <c r="D18">
        <v>1</v>
      </c>
      <c r="E18">
        <v>1</v>
      </c>
      <c r="F18">
        <v>1</v>
      </c>
    </row>
    <row r="19" spans="1:6" x14ac:dyDescent="0.25">
      <c r="A19" s="5" t="s">
        <v>46</v>
      </c>
      <c r="B19" s="6">
        <v>200000000</v>
      </c>
      <c r="C19">
        <v>1</v>
      </c>
      <c r="D19">
        <v>1</v>
      </c>
      <c r="E19">
        <v>1</v>
      </c>
      <c r="F19">
        <v>1</v>
      </c>
    </row>
    <row r="20" spans="1:6" x14ac:dyDescent="0.25">
      <c r="A20" s="5" t="s">
        <v>47</v>
      </c>
      <c r="B20" s="6">
        <v>34000000</v>
      </c>
      <c r="C20">
        <v>1</v>
      </c>
      <c r="D20">
        <v>1</v>
      </c>
      <c r="E20">
        <v>1</v>
      </c>
      <c r="F20">
        <v>1</v>
      </c>
    </row>
    <row r="21" spans="1:6" x14ac:dyDescent="0.25">
      <c r="A21" s="5" t="s">
        <v>48</v>
      </c>
      <c r="B21" s="6">
        <v>4000000</v>
      </c>
      <c r="C21">
        <v>1</v>
      </c>
      <c r="D21">
        <v>1</v>
      </c>
      <c r="E21">
        <v>1</v>
      </c>
      <c r="F21">
        <v>1</v>
      </c>
    </row>
    <row r="22" spans="1:6" x14ac:dyDescent="0.25">
      <c r="A22" s="5" t="s">
        <v>49</v>
      </c>
      <c r="B22" s="6">
        <v>227000000</v>
      </c>
      <c r="C22">
        <v>1</v>
      </c>
      <c r="D22">
        <v>1</v>
      </c>
      <c r="E22">
        <v>1</v>
      </c>
      <c r="F22">
        <v>1</v>
      </c>
    </row>
    <row r="23" spans="1:6" x14ac:dyDescent="0.25">
      <c r="A23" s="5" t="s">
        <v>50</v>
      </c>
      <c r="B23" s="6">
        <v>66000000</v>
      </c>
      <c r="C23">
        <v>0</v>
      </c>
      <c r="D23">
        <v>1</v>
      </c>
      <c r="E23">
        <v>1</v>
      </c>
      <c r="F23">
        <v>1</v>
      </c>
    </row>
    <row r="24" spans="1:6" x14ac:dyDescent="0.25">
      <c r="A24" s="5" t="s">
        <v>51</v>
      </c>
      <c r="B24" s="5"/>
      <c r="C24">
        <v>0</v>
      </c>
      <c r="D24">
        <v>1</v>
      </c>
      <c r="E24">
        <v>1</v>
      </c>
      <c r="F24">
        <v>1</v>
      </c>
    </row>
    <row r="25" spans="1:6" x14ac:dyDescent="0.25">
      <c r="A25" s="5" t="s">
        <v>52</v>
      </c>
      <c r="B25" s="6">
        <v>8600000</v>
      </c>
      <c r="C25">
        <v>0</v>
      </c>
      <c r="D25">
        <v>1</v>
      </c>
      <c r="E25">
        <v>1</v>
      </c>
      <c r="F25">
        <v>1</v>
      </c>
    </row>
    <row r="26" spans="1:6" x14ac:dyDescent="0.25">
      <c r="A26" s="5" t="s">
        <v>53</v>
      </c>
      <c r="B26" s="6">
        <v>136000000</v>
      </c>
      <c r="C26">
        <v>1</v>
      </c>
      <c r="D26">
        <v>1</v>
      </c>
      <c r="E26">
        <v>1</v>
      </c>
      <c r="F26">
        <v>1</v>
      </c>
    </row>
    <row r="27" spans="1:6" ht="24" x14ac:dyDescent="0.25">
      <c r="A27" s="5" t="s">
        <v>54</v>
      </c>
      <c r="B27" s="6">
        <v>32000000</v>
      </c>
      <c r="C27">
        <v>1</v>
      </c>
      <c r="D27">
        <v>1</v>
      </c>
      <c r="E27">
        <v>1</v>
      </c>
      <c r="F27">
        <v>1</v>
      </c>
    </row>
    <row r="28" spans="1:6" x14ac:dyDescent="0.25">
      <c r="A28" s="7" t="s">
        <v>55</v>
      </c>
      <c r="B28" s="6">
        <v>540000000</v>
      </c>
      <c r="C28">
        <v>1</v>
      </c>
      <c r="D28">
        <v>1</v>
      </c>
      <c r="E28">
        <v>1</v>
      </c>
      <c r="F28">
        <v>1</v>
      </c>
    </row>
    <row r="29" spans="1:6" x14ac:dyDescent="0.25">
      <c r="A29" s="5" t="s">
        <v>56</v>
      </c>
      <c r="B29" s="6">
        <v>3037000000</v>
      </c>
    </row>
    <row r="30" spans="1:6" x14ac:dyDescent="0.25">
      <c r="A30" s="8" t="s">
        <v>57</v>
      </c>
      <c r="B30" s="9"/>
    </row>
    <row r="31" spans="1:6" ht="45" x14ac:dyDescent="0.25">
      <c r="A31" s="10" t="s">
        <v>58</v>
      </c>
      <c r="B31" s="9"/>
    </row>
    <row r="32" spans="1:6" ht="22.5" x14ac:dyDescent="0.25">
      <c r="A32" s="11" t="s">
        <v>59</v>
      </c>
      <c r="B32" s="9"/>
    </row>
    <row r="33" spans="1:2" x14ac:dyDescent="0.25">
      <c r="A33" s="9"/>
      <c r="B33" s="9"/>
    </row>
  </sheetData>
  <mergeCells count="2">
    <mergeCell ref="A2:B2"/>
    <mergeCell ref="C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Participation</vt:lpstr>
      <vt:lpstr>Beneficiary Pays Allocation Tab</vt:lpstr>
      <vt:lpstr>Participation!Print_Area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Montague</dc:creator>
  <cp:lastModifiedBy>Windows User</cp:lastModifiedBy>
  <cp:lastPrinted>2021-07-02T17:58:13Z</cp:lastPrinted>
  <dcterms:created xsi:type="dcterms:W3CDTF">2021-02-08T13:01:17Z</dcterms:created>
  <dcterms:modified xsi:type="dcterms:W3CDTF">2021-07-02T18:50:59Z</dcterms:modified>
</cp:coreProperties>
</file>