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WR ISI\New Sites\A Ch 7\"/>
    </mc:Choice>
  </mc:AlternateContent>
  <bookViews>
    <workbookView xWindow="0" yWindow="0" windowWidth="23040" windowHeight="9408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36" i="1" l="1"/>
  <c r="Q36" i="1" s="1"/>
  <c r="Q21" i="1"/>
  <c r="N34" i="1" l="1"/>
  <c r="Q34" i="1" s="1"/>
  <c r="Q20" i="1"/>
  <c r="N32" i="1" l="1"/>
  <c r="Q32" i="1" s="1"/>
  <c r="Q19" i="1"/>
  <c r="N30" i="1" l="1"/>
  <c r="Q30" i="1" s="1"/>
  <c r="N28" i="1"/>
  <c r="Q28" i="1" s="1"/>
  <c r="Q18" i="1"/>
  <c r="Q17" i="1"/>
  <c r="N23" i="1"/>
  <c r="N22" i="1"/>
  <c r="N21" i="1"/>
  <c r="N20" i="1"/>
  <c r="N19" i="1"/>
  <c r="N18" i="1"/>
  <c r="J17" i="1"/>
  <c r="E21" i="1" l="1"/>
  <c r="E20" i="1" l="1"/>
  <c r="E19" i="1"/>
  <c r="F14" i="1"/>
  <c r="H17" i="1"/>
  <c r="F13" i="1"/>
  <c r="B12" i="1"/>
  <c r="C11" i="1"/>
  <c r="D11" i="1"/>
  <c r="E11" i="1"/>
  <c r="F11" i="1"/>
  <c r="G11" i="1"/>
  <c r="H11" i="1"/>
  <c r="I11" i="1"/>
  <c r="J11" i="1"/>
  <c r="K11" i="1"/>
  <c r="L11" i="1"/>
  <c r="M11" i="1"/>
  <c r="B11" i="1"/>
</calcChain>
</file>

<file path=xl/sharedStrings.xml><?xml version="1.0" encoding="utf-8"?>
<sst xmlns="http://schemas.openxmlformats.org/spreadsheetml/2006/main" count="59" uniqueCount="52">
  <si>
    <t>Calculation of Evaporation Rates from Salt Spring, Colusa Co., CA</t>
  </si>
  <si>
    <t>Sites Reservoir</t>
  </si>
  <si>
    <t>Sacramento average daily reference ET (in/day)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</si>
  <si>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</si>
  <si>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</si>
  <si>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</si>
  <si>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</si>
  <si>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</si>
  <si>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</si>
  <si>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</si>
  <si>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</si>
  <si>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</si>
  <si>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</si>
  <si>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</si>
  <si>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</si>
  <si>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in/day</t>
  </si>
  <si>
    <t>days/mo</t>
  </si>
  <si>
    <t>in/mo</t>
  </si>
  <si>
    <t>Annual Avg (in)</t>
  </si>
  <si>
    <t>Estimated Evaporation from free water surface (ETo*1.05) =</t>
  </si>
  <si>
    <t>inches/year</t>
  </si>
  <si>
    <t xml:space="preserve">Area of Salt Spring Discharge Area (from GoogleEarth) = </t>
  </si>
  <si>
    <t>length (ft)</t>
  </si>
  <si>
    <t>width (ft)</t>
  </si>
  <si>
    <t>Area (ft2)</t>
  </si>
  <si>
    <t>ft/yr</t>
  </si>
  <si>
    <t>(Jason Smesrud/PDX)</t>
  </si>
  <si>
    <t>Evaporation from free water surface = Eto * 1.05</t>
  </si>
  <si>
    <t>(UC Cooperative Extension, 2000)</t>
  </si>
  <si>
    <t>Ref: Estimating Irrigation Needs of Landscape Plantings in California, Univ of California Cooperative Extension, California Department of Water Resources, August, 2000</t>
  </si>
  <si>
    <t xml:space="preserve">Potential Annual Evaporation Rate (ft3/yr) = </t>
  </si>
  <si>
    <t xml:space="preserve">Potential Annual Evaporation Rate (ac-ft/yr) = </t>
  </si>
  <si>
    <t xml:space="preserve">Potential Annual Evaporation Rate (gpm) = </t>
  </si>
  <si>
    <t>af/yr</t>
  </si>
  <si>
    <t>cf/yr</t>
  </si>
  <si>
    <t>cf/day</t>
  </si>
  <si>
    <t>cf/hour</t>
  </si>
  <si>
    <t>cfs</t>
  </si>
  <si>
    <t>cfm</t>
  </si>
  <si>
    <t>gpm</t>
  </si>
  <si>
    <t>% of total volume of storage from 1.0 to 1.4 MAF in Sites</t>
  </si>
  <si>
    <t>micromhos/cm</t>
  </si>
  <si>
    <t>What if we think about the Head of freshwater forcing the salt water back into the localized groundwater – but, since that groundwater will not be accessible, there would be no environmental impact.</t>
  </si>
  <si>
    <t>Then, for water quality, if we use 15 acres and assume 10-feet deep (I saw the Google Earth image, and if it is any deeper, it would run downhill) = 150 acre-foot average size.</t>
  </si>
  <si>
    <t>If we use the assumption of 5 feet evap/year – the total evaporated volume would be 75 acre-feet/year.</t>
  </si>
  <si>
    <t>In years where the volume is generally maintained, the influent would be up to 75 acre-feet/year.</t>
  </si>
  <si>
    <t>In years where the pond has fully evaporated, the influent would be between 75 and 150 acre-feet/year depending upon how long it takes to refill the pond.</t>
  </si>
  <si>
    <t>1 MAF</t>
  </si>
  <si>
    <t>1.4 MAF</t>
  </si>
  <si>
    <t>0.8 MAF</t>
  </si>
  <si>
    <t>1.5 MAF</t>
  </si>
  <si>
    <t>1.6 MAF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</si>
</sst>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%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6">
    <xf numFmtId="0" fontId="0" fillId="0" borderId="0" xfId="0"/>
    <xf numFmtId="0" fontId="1" fillId="0" borderId="0" xfId="0" applyFont="1"/>
    <xf numFmtId="2" fontId="1" fillId="0" borderId="0" xfId="0" applyNumberFormat="1" applyFont="1"/>
    <xf numFmtId="0" fontId="0" fillId="0" borderId="0" xfId="0" applyAlignment="1">
      <alignment vertical="center"/>
    </xf>
    <xf numFmtId="0" fontId="0" fillId="2" borderId="0" xfId="0" applyFill="1"/>
    <xf numFmtId="164" fontId="0" fillId="2" borderId="0" xfId="1" applyNumberFormat="1" applyFont="1" applyFill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5"/>
  <sheetViews>
    <sheetView tabSelected="1" topLeftCell="A13" workbookViewId="0">
      <selection activeCell="N16" sqref="N16:U36"/>
    </sheetView>
  </sheetViews>
  <sheetFormatPr defaultRowHeight="14.4" x14ac:dyDescent="0.3"/>
  <cols>
    <col min="1" max="1" width="15.88671875" customWidth="1"/>
    <col min="11" max="11" width="12" bestFit="1" customWidth="1"/>
    <col min="17" max="17" width="12" bestFit="1" customWidth="1"/>
  </cols>
  <sheetData>
    <row r="1" spans="1:21" x14ac:dyDescent="0.3">
      <c r="A1" s="1" t="s">
        <v>0</v>
      </c>
    </row>
    <row r="2" spans="1:21" x14ac:dyDescent="0.3">
      <c r="A2" s="1" t="s">
        <v>1</v>
      </c>
    </row>
    <row r="4" spans="1:21" x14ac:dyDescent="0.3">
      <c r="A4" t="s">
        <v>27</v>
      </c>
      <c r="E4" t="s">
        <v>26</v>
      </c>
    </row>
    <row r="6" spans="1:21" x14ac:dyDescent="0.3">
      <c r="A6" s="1" t="s">
        <v>2</v>
      </c>
      <c r="E6" t="s">
        <v>28</v>
      </c>
    </row>
    <row r="8" spans="1:21" x14ac:dyDescent="0.3">
      <c r="B8" t="s">
        <v>3</v>
      </c>
      <c r="C8" t="s">
        <v>4</v>
      </c>
      <c r="D8" t="s">
        <v>5</v>
      </c>
      <c r="E8" t="s">
        <v>6</v>
      </c>
      <c r="F8" t="s">
        <v>7</v>
      </c>
      <c r="G8" t="s">
        <v>8</v>
      </c>
      <c r="H8" t="s">
        <v>9</v>
      </c>
      <c r="I8" t="s">
        <v>10</v>
      </c>
      <c r="J8" t="s">
        <v>11</v>
      </c>
      <c r="K8" t="s">
        <v>12</v>
      </c>
      <c r="L8" t="s">
        <v>13</v>
      </c>
      <c r="M8" t="s">
        <v>14</v>
      </c>
    </row>
    <row r="9" spans="1:21" x14ac:dyDescent="0.3">
      <c r="A9" t="s">
        <v>15</v>
      </c>
      <c r="B9">
        <v>0.05</v>
      </c>
      <c r="C9">
        <v>0.08</v>
      </c>
      <c r="D9">
        <v>0.12</v>
      </c>
      <c r="E9">
        <v>0.17</v>
      </c>
      <c r="F9">
        <v>0.22</v>
      </c>
      <c r="G9">
        <v>0.26</v>
      </c>
      <c r="H9">
        <v>0.28000000000000003</v>
      </c>
      <c r="I9">
        <v>0.25</v>
      </c>
      <c r="J9">
        <v>0.19</v>
      </c>
      <c r="K9">
        <v>0.13</v>
      </c>
      <c r="L9">
        <v>7.0000000000000007E-2</v>
      </c>
      <c r="M9">
        <v>0.05</v>
      </c>
    </row>
    <row r="10" spans="1:21" x14ac:dyDescent="0.3">
      <c r="A10" t="s">
        <v>16</v>
      </c>
      <c r="B10">
        <v>31</v>
      </c>
      <c r="C10">
        <v>28</v>
      </c>
      <c r="D10">
        <v>31</v>
      </c>
      <c r="E10">
        <v>30</v>
      </c>
      <c r="F10">
        <v>31</v>
      </c>
      <c r="G10">
        <v>30</v>
      </c>
      <c r="H10">
        <v>31</v>
      </c>
      <c r="I10">
        <v>31</v>
      </c>
      <c r="J10">
        <v>30</v>
      </c>
      <c r="K10">
        <v>31</v>
      </c>
      <c r="L10">
        <v>30</v>
      </c>
      <c r="M10">
        <v>31</v>
      </c>
    </row>
    <row r="11" spans="1:21" x14ac:dyDescent="0.3">
      <c r="A11" t="s">
        <v>17</v>
      </c>
      <c r="B11">
        <f>B9*B10</f>
        <v>1.55</v>
      </c>
      <c r="C11">
        <f t="shared" ref="C11:M11" si="0">C9*C10</f>
        <v>2.2400000000000002</v>
      </c>
      <c r="D11">
        <f t="shared" si="0"/>
        <v>3.7199999999999998</v>
      </c>
      <c r="E11">
        <f t="shared" si="0"/>
        <v>5.1000000000000005</v>
      </c>
      <c r="F11">
        <f t="shared" si="0"/>
        <v>6.82</v>
      </c>
      <c r="G11">
        <f t="shared" si="0"/>
        <v>7.8000000000000007</v>
      </c>
      <c r="H11">
        <f t="shared" si="0"/>
        <v>8.6800000000000015</v>
      </c>
      <c r="I11">
        <f t="shared" si="0"/>
        <v>7.75</v>
      </c>
      <c r="J11">
        <f t="shared" si="0"/>
        <v>5.7</v>
      </c>
      <c r="K11">
        <f t="shared" si="0"/>
        <v>4.03</v>
      </c>
      <c r="L11">
        <f t="shared" si="0"/>
        <v>2.1</v>
      </c>
      <c r="M11">
        <f t="shared" si="0"/>
        <v>1.55</v>
      </c>
    </row>
    <row r="12" spans="1:21" x14ac:dyDescent="0.3">
      <c r="A12" t="s">
        <v>18</v>
      </c>
      <c r="B12">
        <f>SUM(B11:M11)</f>
        <v>57.040000000000006</v>
      </c>
    </row>
    <row r="13" spans="1:21" x14ac:dyDescent="0.3">
      <c r="A13" t="s">
        <v>19</v>
      </c>
      <c r="F13">
        <f>B12*1.05</f>
        <v>59.89200000000001</v>
      </c>
      <c r="G13" t="s">
        <v>20</v>
      </c>
    </row>
    <row r="14" spans="1:21" x14ac:dyDescent="0.3">
      <c r="A14" t="s">
        <v>19</v>
      </c>
      <c r="F14">
        <f>F13/12</f>
        <v>4.9910000000000005</v>
      </c>
      <c r="G14" t="s">
        <v>25</v>
      </c>
    </row>
    <row r="16" spans="1:21" x14ac:dyDescent="0.3">
      <c r="F16" t="s">
        <v>22</v>
      </c>
      <c r="G16" t="s">
        <v>23</v>
      </c>
      <c r="H16" t="s">
        <v>24</v>
      </c>
      <c r="N16" s="4"/>
      <c r="O16" s="4"/>
      <c r="P16" s="4"/>
      <c r="Q16" s="4" t="s">
        <v>40</v>
      </c>
      <c r="R16" s="4"/>
      <c r="S16" s="4"/>
      <c r="T16" s="4"/>
      <c r="U16" s="4"/>
    </row>
    <row r="17" spans="1:21" x14ac:dyDescent="0.3">
      <c r="A17" t="s">
        <v>21</v>
      </c>
      <c r="F17">
        <v>1095</v>
      </c>
      <c r="G17">
        <v>570</v>
      </c>
      <c r="H17">
        <f>F17*G17</f>
        <v>624150</v>
      </c>
      <c r="J17">
        <f>H17/43560</f>
        <v>14.328512396694215</v>
      </c>
      <c r="N17" s="4">
        <v>75</v>
      </c>
      <c r="O17" s="4" t="s">
        <v>33</v>
      </c>
      <c r="P17" s="4"/>
      <c r="Q17" s="5">
        <f>75/1000000</f>
        <v>7.4999999999999993E-5</v>
      </c>
      <c r="R17" s="4" t="s">
        <v>47</v>
      </c>
      <c r="S17" s="4"/>
      <c r="T17" s="4"/>
      <c r="U17" s="4"/>
    </row>
    <row r="18" spans="1:21" x14ac:dyDescent="0.3">
      <c r="N18" s="4">
        <f>N17*43560</f>
        <v>3267000</v>
      </c>
      <c r="O18" s="4" t="s">
        <v>34</v>
      </c>
      <c r="P18" s="4"/>
      <c r="Q18" s="5">
        <f>75/1400000</f>
        <v>5.3571428571428569E-5</v>
      </c>
      <c r="R18" s="4" t="s">
        <v>48</v>
      </c>
      <c r="S18" s="4"/>
      <c r="T18" s="4"/>
      <c r="U18" s="4"/>
    </row>
    <row r="19" spans="1:21" x14ac:dyDescent="0.3">
      <c r="A19" t="s">
        <v>30</v>
      </c>
      <c r="E19">
        <f>H17*F14</f>
        <v>3115132.6500000004</v>
      </c>
      <c r="N19" s="4">
        <f>N18/365</f>
        <v>8950.6849315068484</v>
      </c>
      <c r="O19" s="4" t="s">
        <v>35</v>
      </c>
      <c r="P19" s="4"/>
      <c r="Q19" s="5">
        <f>75/800000</f>
        <v>9.3750000000000002E-5</v>
      </c>
      <c r="R19" s="4" t="s">
        <v>49</v>
      </c>
      <c r="S19" s="4"/>
      <c r="T19" s="4"/>
      <c r="U19" s="4"/>
    </row>
    <row r="20" spans="1:21" x14ac:dyDescent="0.3">
      <c r="A20" t="s">
        <v>31</v>
      </c>
      <c r="E20" s="2">
        <f>E19/43560</f>
        <v>71.513605371900837</v>
      </c>
      <c r="N20" s="4">
        <f>N19/24</f>
        <v>372.945205479452</v>
      </c>
      <c r="O20" s="4" t="s">
        <v>36</v>
      </c>
      <c r="P20" s="4"/>
      <c r="Q20" s="5">
        <f>75/1500000</f>
        <v>5.0000000000000002E-5</v>
      </c>
      <c r="R20" s="4" t="s">
        <v>50</v>
      </c>
      <c r="S20" s="4"/>
      <c r="T20" s="4"/>
      <c r="U20" s="4"/>
    </row>
    <row r="21" spans="1:21" x14ac:dyDescent="0.3">
      <c r="A21" t="s">
        <v>32</v>
      </c>
      <c r="E21" s="2">
        <f>E20*43560*7.48/365/1440</f>
        <v>44.332557500000007</v>
      </c>
      <c r="N21" s="4">
        <f>N20/3600</f>
        <v>0.10359589041095889</v>
      </c>
      <c r="O21" s="4" t="s">
        <v>37</v>
      </c>
      <c r="P21" s="4"/>
      <c r="Q21" s="5">
        <f>75/1600000</f>
        <v>4.6875000000000001E-5</v>
      </c>
      <c r="R21" s="4" t="s">
        <v>51</v>
      </c>
      <c r="S21" s="4"/>
      <c r="T21" s="4"/>
      <c r="U21" s="4"/>
    </row>
    <row r="22" spans="1:21" x14ac:dyDescent="0.3">
      <c r="N22" s="4">
        <f>N21*60</f>
        <v>6.2157534246575334</v>
      </c>
      <c r="O22" s="4" t="s">
        <v>38</v>
      </c>
      <c r="P22" s="4"/>
      <c r="Q22" s="4"/>
      <c r="R22" s="4"/>
      <c r="S22" s="4"/>
      <c r="T22" s="4"/>
      <c r="U22" s="4"/>
    </row>
    <row r="23" spans="1:21" x14ac:dyDescent="0.3">
      <c r="N23" s="4">
        <f>N22*7.5</f>
        <v>46.6181506849315</v>
      </c>
      <c r="O23" s="4" t="s">
        <v>39</v>
      </c>
      <c r="P23" s="4"/>
      <c r="Q23" s="4"/>
      <c r="R23" s="4"/>
      <c r="S23" s="4"/>
      <c r="T23" s="4"/>
      <c r="U23" s="4"/>
    </row>
    <row r="24" spans="1:21" x14ac:dyDescent="0.3">
      <c r="N24" s="4"/>
      <c r="O24" s="4"/>
      <c r="P24" s="4"/>
      <c r="Q24" s="4"/>
      <c r="R24" s="4"/>
      <c r="S24" s="4"/>
      <c r="T24" s="4"/>
      <c r="U24" s="4"/>
    </row>
    <row r="25" spans="1:21" x14ac:dyDescent="0.3">
      <c r="N25" s="4">
        <v>7200</v>
      </c>
      <c r="O25" s="4" t="s">
        <v>41</v>
      </c>
      <c r="P25" s="4"/>
      <c r="Q25" s="4">
        <v>170</v>
      </c>
      <c r="R25" s="4" t="s">
        <v>41</v>
      </c>
      <c r="S25" s="4"/>
      <c r="T25" s="4"/>
      <c r="U25" s="4"/>
    </row>
    <row r="26" spans="1:21" x14ac:dyDescent="0.3">
      <c r="N26" s="4"/>
      <c r="O26" s="4"/>
      <c r="P26" s="4"/>
      <c r="Q26" s="4"/>
      <c r="R26" s="4"/>
      <c r="S26" s="4"/>
      <c r="T26" s="4"/>
      <c r="U26" s="4"/>
    </row>
    <row r="27" spans="1:21" x14ac:dyDescent="0.3">
      <c r="N27" s="4"/>
      <c r="O27" s="4"/>
      <c r="P27" s="4"/>
      <c r="Q27" s="4"/>
      <c r="R27" s="4"/>
      <c r="S27" s="4"/>
      <c r="T27" s="4"/>
      <c r="U27" s="4"/>
    </row>
    <row r="28" spans="1:21" x14ac:dyDescent="0.3">
      <c r="N28" s="4">
        <f>(($N$17*$N$25)+($Q$25*1000000))/($N$17+1000000)</f>
        <v>170.52721045921555</v>
      </c>
      <c r="O28" s="4" t="s">
        <v>41</v>
      </c>
      <c r="P28" s="4"/>
      <c r="Q28" s="5">
        <f>(N28/$Q$25)-1</f>
        <v>3.1012379953856417E-3</v>
      </c>
      <c r="R28" s="4"/>
      <c r="S28" s="4"/>
      <c r="T28" s="4"/>
      <c r="U28" s="4"/>
    </row>
    <row r="29" spans="1:21" x14ac:dyDescent="0.3">
      <c r="N29" s="4"/>
      <c r="O29" s="4"/>
      <c r="P29" s="4"/>
      <c r="Q29" s="4"/>
      <c r="R29" s="4"/>
      <c r="S29" s="4"/>
      <c r="T29" s="4"/>
      <c r="U29" s="4"/>
    </row>
    <row r="30" spans="1:21" x14ac:dyDescent="0.3">
      <c r="N30" s="4">
        <f>(($N$17*$N$25)+($Q$25*1400000))/($N$17+1400000)</f>
        <v>170.37658696855524</v>
      </c>
      <c r="O30" s="4" t="s">
        <v>41</v>
      </c>
      <c r="P30" s="4"/>
      <c r="Q30" s="5">
        <f>(N30/$Q$25)-1</f>
        <v>2.2152174620897469E-3</v>
      </c>
      <c r="R30" s="4"/>
      <c r="S30" s="4"/>
      <c r="T30" s="4"/>
      <c r="U30" s="4"/>
    </row>
    <row r="31" spans="1:21" x14ac:dyDescent="0.3">
      <c r="N31" s="4"/>
      <c r="O31" s="4"/>
      <c r="P31" s="4"/>
      <c r="Q31" s="5"/>
      <c r="R31" s="4"/>
      <c r="S31" s="4"/>
      <c r="T31" s="4"/>
      <c r="U31" s="4"/>
    </row>
    <row r="32" spans="1:21" x14ac:dyDescent="0.3">
      <c r="N32" s="4">
        <f>(($N$17*$N$25)+($Q$25*800000))/($N$17+800000)</f>
        <v>170.65900071868262</v>
      </c>
      <c r="O32" s="4" t="s">
        <v>41</v>
      </c>
      <c r="P32" s="4"/>
      <c r="Q32" s="5">
        <f>(N32/$Q$25)-1</f>
        <v>3.8764748157800177E-3</v>
      </c>
      <c r="R32" s="4"/>
      <c r="S32" s="4"/>
      <c r="T32" s="4"/>
      <c r="U32" s="4"/>
    </row>
    <row r="33" spans="1:21" x14ac:dyDescent="0.3">
      <c r="N33" s="4"/>
      <c r="O33" s="4"/>
      <c r="P33" s="4"/>
      <c r="Q33" s="5"/>
      <c r="R33" s="4"/>
      <c r="S33" s="4"/>
      <c r="T33" s="4"/>
      <c r="U33" s="4"/>
    </row>
    <row r="34" spans="1:21" x14ac:dyDescent="0.3">
      <c r="N34" s="4">
        <f>(($N$17*$N$25)+($Q$25*1500000))/($N$17+1500000)</f>
        <v>170.35148242587871</v>
      </c>
      <c r="O34" s="4" t="s">
        <v>41</v>
      </c>
      <c r="P34" s="4"/>
      <c r="Q34" s="5">
        <f>(N34/$Q$25)-1</f>
        <v>2.0675436816395276E-3</v>
      </c>
      <c r="R34" s="4"/>
      <c r="S34" s="4"/>
      <c r="T34" s="4"/>
      <c r="U34" s="4"/>
    </row>
    <row r="35" spans="1:21" x14ac:dyDescent="0.3">
      <c r="N35" s="4"/>
      <c r="O35" s="4"/>
      <c r="P35" s="4"/>
      <c r="Q35" s="5"/>
      <c r="R35" s="4"/>
      <c r="S35" s="4"/>
      <c r="T35" s="4"/>
      <c r="U35" s="4"/>
    </row>
    <row r="36" spans="1:21" x14ac:dyDescent="0.3">
      <c r="N36" s="4">
        <f>(($N$17*$N$25)+($Q$25*1600000))/($N$17+1600000)</f>
        <v>170.32951580394669</v>
      </c>
      <c r="O36" s="4" t="s">
        <v>41</v>
      </c>
      <c r="P36" s="4"/>
      <c r="Q36" s="5">
        <f>(N36/$Q$25)-1</f>
        <v>1.9383282585099249E-3</v>
      </c>
      <c r="R36" s="4"/>
      <c r="S36" s="4"/>
      <c r="T36" s="4"/>
      <c r="U36" s="4"/>
    </row>
    <row r="38" spans="1:21" x14ac:dyDescent="0.3">
      <c r="A38" t="s">
        <v>29</v>
      </c>
    </row>
    <row r="41" spans="1:21" x14ac:dyDescent="0.3">
      <c r="A41" s="3" t="s">
        <v>42</v>
      </c>
    </row>
    <row r="42" spans="1:21" x14ac:dyDescent="0.3">
      <c r="A42" s="3" t="s">
        <v>43</v>
      </c>
    </row>
    <row r="43" spans="1:21" x14ac:dyDescent="0.3">
      <c r="A43" s="3" t="s">
        <v>44</v>
      </c>
    </row>
    <row r="44" spans="1:21" x14ac:dyDescent="0.3">
      <c r="A44" s="3" t="s">
        <v>45</v>
      </c>
    </row>
    <row r="45" spans="1:21" x14ac:dyDescent="0.3">
      <c r="A45" s="3" t="s">
        <v>46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Lawson, Peter/RDD</dc:creator>
  <cp:lastModifiedBy>Buchholz, Gwendolyn/SAC</cp:lastModifiedBy>
  <dcterms:created xsi:type="dcterms:W3CDTF">2017-03-21T22:47:15Z</dcterms:created>
  <dcterms:modified xsi:type="dcterms:W3CDTF">2017-03-23T01:01:45Z</dcterms:modified>
</cp:coreProperties>
</file>