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tables/table6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tesreservoirproject.sharepoint.com/projectintegration/HDR Business Documents/Invoices and Monthly Reports/Task Order 2/2020-5 May/"/>
    </mc:Choice>
  </mc:AlternateContent>
  <xr:revisionPtr revIDLastSave="82" documentId="8_{229B6BBC-0442-4212-901C-DA6472499E2D}" xr6:coauthVersionLast="44" xr6:coauthVersionMax="45" xr10:uidLastSave="{85E93B44-8161-4CC8-9E1A-7E17748DB7E6}"/>
  <bookViews>
    <workbookView xWindow="28680" yWindow="-6300" windowWidth="29040" windowHeight="15840" tabRatio="792" activeTab="2" xr2:uid="{00000000-000D-0000-FFFF-FFFF00000000}"/>
  </bookViews>
  <sheets>
    <sheet name="Guide" sheetId="21" r:id="rId1"/>
    <sheet name="a) Deliverables" sheetId="24" r:id="rId2"/>
    <sheet name="b) Task Work" sheetId="20" r:id="rId3"/>
    <sheet name="c) General Issues" sheetId="25" r:id="rId4"/>
    <sheet name="Output-Deliverables" sheetId="32" state="hidden" r:id="rId5"/>
    <sheet name="Output-Tasks" sheetId="23" state="hidden" r:id="rId6"/>
    <sheet name="Output-Issues" sheetId="33" state="hidden" r:id="rId7"/>
    <sheet name="Setup" sheetId="22" state="hidden" r:id="rId8"/>
    <sheet name="vw_Deliverables_wVendorTaskId" sheetId="29" state="hidden" r:id="rId9"/>
    <sheet name="vw_ConsultantTaskItems" sheetId="31" state="hidden" r:id="rId10"/>
  </sheets>
  <definedNames>
    <definedName name="_xlnm._FilterDatabase" localSheetId="2" hidden="1">'b) Task Work'!$D$5:$G$110</definedName>
    <definedName name="ConsultantChoice">Setup!$A$6</definedName>
    <definedName name="DeliverableCount">Setup!$A$58:$A$58</definedName>
    <definedName name="ExternalData_1" localSheetId="7" hidden="1">Setup!#REF!</definedName>
    <definedName name="ExternalData_1" localSheetId="9" hidden="1">vw_ConsultantTaskItems!$A$1:$H$82</definedName>
    <definedName name="ExternalData_1" localSheetId="8" hidden="1">vw_Deliverables_wVendorTaskId!$A$1:$M$190</definedName>
    <definedName name="ExternalData_2" localSheetId="7" hidden="1">Setup!#REF!</definedName>
    <definedName name="_xlnm.Print_Area" localSheetId="1">'a) Deliverables'!$C$4:$M$50</definedName>
    <definedName name="_xlnm.Print_Area" localSheetId="2">'b) Task Work'!$D$5:$J$110</definedName>
    <definedName name="_xlnm.Print_Area" localSheetId="3">'c) General Issues'!$A$2:$H$17</definedName>
    <definedName name="_xlnm.Print_Titles" localSheetId="1">'a) Deliverables'!$2:$6</definedName>
    <definedName name="_xlnm.Print_Titles" localSheetId="2">'b) Task Work'!$D:$F,'b) Task Work'!$2:$5</definedName>
    <definedName name="_xlnm.Print_Titles" localSheetId="3">'c) General Issues'!$2:$6</definedName>
    <definedName name="Query_from_project_controls" localSheetId="7" hidden="1">Setup!#REF!</definedName>
    <definedName name="SetPhase">Setup!$A$55</definedName>
    <definedName name="TaskCount">Setup!$A$52</definedName>
    <definedName name="Work_Period">Setup!$A$9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6" i="20" l="1"/>
  <c r="F101" i="20"/>
  <c r="F86" i="20"/>
  <c r="F81" i="20"/>
  <c r="F71" i="20"/>
  <c r="F41" i="20"/>
  <c r="F31" i="20"/>
  <c r="F21" i="20"/>
  <c r="F16" i="20"/>
  <c r="B7" i="24" l="1"/>
  <c r="K45" i="32" l="1"/>
  <c r="K44" i="32"/>
  <c r="K43" i="32"/>
  <c r="K42" i="32"/>
  <c r="K41" i="32"/>
  <c r="K40" i="32"/>
  <c r="K39" i="32"/>
  <c r="K38" i="32"/>
  <c r="K37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K6" i="32"/>
  <c r="K5" i="32"/>
  <c r="K4" i="32"/>
  <c r="K3" i="32"/>
  <c r="K2" i="32"/>
  <c r="N45" i="32" l="1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N4" i="32"/>
  <c r="N3" i="32"/>
  <c r="N2" i="32"/>
  <c r="C3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2" i="32"/>
  <c r="K2" i="33" l="1"/>
  <c r="K3" i="33"/>
  <c r="K4" i="33"/>
  <c r="K22" i="33"/>
  <c r="J22" i="33"/>
  <c r="I22" i="33"/>
  <c r="H22" i="33"/>
  <c r="G22" i="33"/>
  <c r="F22" i="33"/>
  <c r="E22" i="33"/>
  <c r="D22" i="33"/>
  <c r="C22" i="33"/>
  <c r="B22" i="33"/>
  <c r="K21" i="33"/>
  <c r="J21" i="33"/>
  <c r="I21" i="33"/>
  <c r="H21" i="33"/>
  <c r="G21" i="33"/>
  <c r="F21" i="33"/>
  <c r="E21" i="33"/>
  <c r="D21" i="33"/>
  <c r="C21" i="33"/>
  <c r="B21" i="33"/>
  <c r="K20" i="33"/>
  <c r="J20" i="33"/>
  <c r="I20" i="33"/>
  <c r="H20" i="33"/>
  <c r="G20" i="33"/>
  <c r="F20" i="33"/>
  <c r="E20" i="33"/>
  <c r="D20" i="33"/>
  <c r="C20" i="33"/>
  <c r="B20" i="33"/>
  <c r="K19" i="33"/>
  <c r="J19" i="33"/>
  <c r="I19" i="33"/>
  <c r="H19" i="33"/>
  <c r="G19" i="33"/>
  <c r="F19" i="33"/>
  <c r="E19" i="33"/>
  <c r="D19" i="33"/>
  <c r="C19" i="33"/>
  <c r="B19" i="33"/>
  <c r="K18" i="33"/>
  <c r="J18" i="33"/>
  <c r="I18" i="33"/>
  <c r="H18" i="33"/>
  <c r="G18" i="33"/>
  <c r="F18" i="33"/>
  <c r="E18" i="33"/>
  <c r="D18" i="33"/>
  <c r="C18" i="33"/>
  <c r="B18" i="33"/>
  <c r="K17" i="33"/>
  <c r="J17" i="33"/>
  <c r="I17" i="33"/>
  <c r="H17" i="33"/>
  <c r="G17" i="33"/>
  <c r="F17" i="33"/>
  <c r="E17" i="33"/>
  <c r="D17" i="33"/>
  <c r="C17" i="33"/>
  <c r="B17" i="33"/>
  <c r="K16" i="33"/>
  <c r="J16" i="33"/>
  <c r="I16" i="33"/>
  <c r="H16" i="33"/>
  <c r="G16" i="33"/>
  <c r="F16" i="33"/>
  <c r="E16" i="33"/>
  <c r="D16" i="33"/>
  <c r="C16" i="33"/>
  <c r="B16" i="33"/>
  <c r="K15" i="33"/>
  <c r="J15" i="33"/>
  <c r="I15" i="33"/>
  <c r="H15" i="33"/>
  <c r="G15" i="33"/>
  <c r="F15" i="33"/>
  <c r="E15" i="33"/>
  <c r="D15" i="33"/>
  <c r="C15" i="33"/>
  <c r="B15" i="33"/>
  <c r="K14" i="33"/>
  <c r="J14" i="33"/>
  <c r="I14" i="33"/>
  <c r="H14" i="33"/>
  <c r="G14" i="33"/>
  <c r="F14" i="33"/>
  <c r="E14" i="33"/>
  <c r="D14" i="33"/>
  <c r="C14" i="33"/>
  <c r="B14" i="33"/>
  <c r="K13" i="33"/>
  <c r="J13" i="33"/>
  <c r="I13" i="33"/>
  <c r="H13" i="33"/>
  <c r="G13" i="33"/>
  <c r="F13" i="33"/>
  <c r="E13" i="33"/>
  <c r="D13" i="33"/>
  <c r="C13" i="33"/>
  <c r="B13" i="33"/>
  <c r="K12" i="33"/>
  <c r="J12" i="33"/>
  <c r="I12" i="33"/>
  <c r="H12" i="33"/>
  <c r="G12" i="33"/>
  <c r="F12" i="33"/>
  <c r="E12" i="33"/>
  <c r="D12" i="33"/>
  <c r="C12" i="33"/>
  <c r="B12" i="33"/>
  <c r="K11" i="33"/>
  <c r="J11" i="33"/>
  <c r="I11" i="33"/>
  <c r="H11" i="33"/>
  <c r="G11" i="33"/>
  <c r="F11" i="33"/>
  <c r="E11" i="33"/>
  <c r="D11" i="33"/>
  <c r="C11" i="33"/>
  <c r="B11" i="33"/>
  <c r="K10" i="33"/>
  <c r="J10" i="33"/>
  <c r="I10" i="33"/>
  <c r="H10" i="33"/>
  <c r="G10" i="33"/>
  <c r="F10" i="33"/>
  <c r="E10" i="33"/>
  <c r="D10" i="33"/>
  <c r="C10" i="33"/>
  <c r="B10" i="33"/>
  <c r="K9" i="33"/>
  <c r="J9" i="33"/>
  <c r="I9" i="33"/>
  <c r="H9" i="33"/>
  <c r="G9" i="33"/>
  <c r="F9" i="33"/>
  <c r="E9" i="33"/>
  <c r="D9" i="33"/>
  <c r="C9" i="33"/>
  <c r="B9" i="33"/>
  <c r="K8" i="33"/>
  <c r="J8" i="33"/>
  <c r="I8" i="33"/>
  <c r="H8" i="33"/>
  <c r="G8" i="33"/>
  <c r="F8" i="33"/>
  <c r="E8" i="33"/>
  <c r="D8" i="33"/>
  <c r="C8" i="33"/>
  <c r="B8" i="33"/>
  <c r="K7" i="33"/>
  <c r="J7" i="33"/>
  <c r="I7" i="33"/>
  <c r="H7" i="33"/>
  <c r="G7" i="33"/>
  <c r="F7" i="33"/>
  <c r="E7" i="33"/>
  <c r="C7" i="33"/>
  <c r="B7" i="33"/>
  <c r="K6" i="33"/>
  <c r="J6" i="33"/>
  <c r="I6" i="33"/>
  <c r="H6" i="33"/>
  <c r="G6" i="33"/>
  <c r="F6" i="33"/>
  <c r="E6" i="33"/>
  <c r="D6" i="33"/>
  <c r="C6" i="33"/>
  <c r="B6" i="33"/>
  <c r="K5" i="33"/>
  <c r="J5" i="33"/>
  <c r="I5" i="33"/>
  <c r="H5" i="33"/>
  <c r="G5" i="33"/>
  <c r="F5" i="33"/>
  <c r="E5" i="33"/>
  <c r="D5" i="33"/>
  <c r="C5" i="33"/>
  <c r="B5" i="33"/>
  <c r="J4" i="33"/>
  <c r="J3" i="33"/>
  <c r="J2" i="33"/>
  <c r="C4" i="33" l="1"/>
  <c r="C3" i="33"/>
  <c r="C2" i="33"/>
  <c r="B4" i="33"/>
  <c r="B3" i="33"/>
  <c r="B2" i="33"/>
  <c r="I4" i="33"/>
  <c r="H4" i="33"/>
  <c r="G4" i="33"/>
  <c r="F4" i="33"/>
  <c r="E4" i="33"/>
  <c r="I3" i="33"/>
  <c r="H3" i="33"/>
  <c r="G3" i="33"/>
  <c r="F3" i="33"/>
  <c r="E3" i="33"/>
  <c r="I2" i="33"/>
  <c r="H2" i="33"/>
  <c r="G2" i="33"/>
  <c r="F2" i="33"/>
  <c r="E2" i="33"/>
  <c r="D2" i="33"/>
  <c r="M45" i="32"/>
  <c r="L45" i="32"/>
  <c r="J45" i="32"/>
  <c r="M44" i="32"/>
  <c r="L44" i="32"/>
  <c r="J44" i="32"/>
  <c r="M43" i="32"/>
  <c r="L43" i="32"/>
  <c r="J43" i="32"/>
  <c r="M42" i="32"/>
  <c r="L42" i="32"/>
  <c r="J42" i="32"/>
  <c r="M41" i="32"/>
  <c r="L41" i="32"/>
  <c r="J41" i="32"/>
  <c r="M40" i="32"/>
  <c r="L40" i="32"/>
  <c r="J40" i="32"/>
  <c r="M39" i="32"/>
  <c r="L39" i="32"/>
  <c r="J39" i="32"/>
  <c r="M38" i="32"/>
  <c r="L38" i="32"/>
  <c r="J38" i="32"/>
  <c r="M37" i="32"/>
  <c r="L37" i="32"/>
  <c r="J37" i="32"/>
  <c r="M36" i="32"/>
  <c r="L36" i="32"/>
  <c r="J36" i="32"/>
  <c r="M35" i="32"/>
  <c r="L35" i="32"/>
  <c r="J35" i="32"/>
  <c r="M34" i="32"/>
  <c r="L34" i="32"/>
  <c r="J34" i="32"/>
  <c r="M33" i="32"/>
  <c r="L33" i="32"/>
  <c r="J33" i="32"/>
  <c r="M32" i="32"/>
  <c r="L32" i="32"/>
  <c r="J32" i="32"/>
  <c r="M31" i="32"/>
  <c r="L31" i="32"/>
  <c r="J31" i="32"/>
  <c r="M30" i="32"/>
  <c r="L30" i="32"/>
  <c r="J30" i="32"/>
  <c r="M29" i="32"/>
  <c r="L29" i="32"/>
  <c r="J29" i="32"/>
  <c r="M28" i="32"/>
  <c r="L28" i="32"/>
  <c r="J28" i="32"/>
  <c r="M27" i="32"/>
  <c r="L27" i="32"/>
  <c r="J27" i="32"/>
  <c r="M26" i="32"/>
  <c r="L26" i="32"/>
  <c r="J26" i="32"/>
  <c r="M25" i="32"/>
  <c r="L25" i="32"/>
  <c r="J25" i="32"/>
  <c r="M24" i="32"/>
  <c r="L24" i="32"/>
  <c r="J24" i="32"/>
  <c r="M23" i="32"/>
  <c r="L23" i="32"/>
  <c r="J23" i="32"/>
  <c r="M22" i="32"/>
  <c r="L22" i="32"/>
  <c r="J22" i="32"/>
  <c r="M21" i="32"/>
  <c r="L21" i="32"/>
  <c r="J21" i="32"/>
  <c r="M20" i="32"/>
  <c r="L20" i="32"/>
  <c r="J20" i="32"/>
  <c r="M19" i="32"/>
  <c r="L19" i="32"/>
  <c r="J19" i="32"/>
  <c r="M18" i="32"/>
  <c r="L18" i="32"/>
  <c r="J18" i="32"/>
  <c r="M17" i="32"/>
  <c r="L17" i="32"/>
  <c r="J17" i="32"/>
  <c r="M16" i="32"/>
  <c r="L16" i="32"/>
  <c r="J16" i="32"/>
  <c r="M15" i="32"/>
  <c r="L15" i="32"/>
  <c r="J15" i="32"/>
  <c r="M14" i="32"/>
  <c r="L14" i="32"/>
  <c r="J14" i="32"/>
  <c r="M13" i="32"/>
  <c r="L13" i="32"/>
  <c r="J13" i="32"/>
  <c r="M12" i="32"/>
  <c r="L12" i="32"/>
  <c r="J12" i="32"/>
  <c r="M11" i="32"/>
  <c r="L11" i="32"/>
  <c r="J11" i="32"/>
  <c r="M10" i="32"/>
  <c r="L10" i="32"/>
  <c r="J10" i="32"/>
  <c r="M9" i="32"/>
  <c r="L9" i="32"/>
  <c r="J9" i="32"/>
  <c r="M8" i="32"/>
  <c r="L8" i="32"/>
  <c r="J8" i="32"/>
  <c r="M7" i="32"/>
  <c r="L7" i="32"/>
  <c r="J7" i="32"/>
  <c r="M6" i="32"/>
  <c r="L6" i="32"/>
  <c r="J6" i="32"/>
  <c r="M5" i="32"/>
  <c r="L5" i="32"/>
  <c r="J5" i="32"/>
  <c r="M4" i="32"/>
  <c r="L4" i="32"/>
  <c r="J4" i="32"/>
  <c r="M3" i="32"/>
  <c r="L3" i="32"/>
  <c r="J3" i="32"/>
  <c r="M2" i="32"/>
  <c r="L2" i="32"/>
  <c r="J2" i="32"/>
  <c r="B50" i="24" l="1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A8" i="24"/>
  <c r="A9" i="24" l="1"/>
  <c r="A10" i="24" s="1"/>
  <c r="B2" i="32"/>
  <c r="B6" i="32"/>
  <c r="B10" i="32"/>
  <c r="B14" i="32"/>
  <c r="B18" i="32"/>
  <c r="B22" i="32"/>
  <c r="B26" i="32"/>
  <c r="B30" i="32"/>
  <c r="B34" i="32"/>
  <c r="B38" i="32"/>
  <c r="B42" i="32"/>
  <c r="B3" i="32"/>
  <c r="B7" i="32"/>
  <c r="B11" i="32"/>
  <c r="B15" i="32"/>
  <c r="B19" i="32"/>
  <c r="B23" i="32"/>
  <c r="B27" i="32"/>
  <c r="B31" i="32"/>
  <c r="B35" i="32"/>
  <c r="B39" i="32"/>
  <c r="B43" i="32"/>
  <c r="B4" i="32"/>
  <c r="B8" i="32"/>
  <c r="B12" i="32"/>
  <c r="B16" i="32"/>
  <c r="B20" i="32"/>
  <c r="B24" i="32"/>
  <c r="B28" i="32"/>
  <c r="B32" i="32"/>
  <c r="B36" i="32"/>
  <c r="B40" i="32"/>
  <c r="B44" i="32"/>
  <c r="B5" i="32"/>
  <c r="B9" i="32"/>
  <c r="B13" i="32"/>
  <c r="B17" i="32"/>
  <c r="B21" i="32"/>
  <c r="B25" i="32"/>
  <c r="B29" i="32"/>
  <c r="B33" i="32"/>
  <c r="B37" i="32"/>
  <c r="B41" i="32"/>
  <c r="B45" i="32"/>
  <c r="A12" i="25"/>
  <c r="A8" i="25"/>
  <c r="A9" i="25" l="1"/>
  <c r="D4" i="33" s="1"/>
  <c r="D3" i="33"/>
  <c r="D7" i="33"/>
  <c r="A13" i="25"/>
  <c r="A14" i="25" s="1"/>
  <c r="A15" i="25" s="1"/>
  <c r="A16" i="25" s="1"/>
  <c r="A17" i="25" s="1"/>
  <c r="A11" i="24"/>
  <c r="J5" i="20"/>
  <c r="A12" i="24" l="1"/>
  <c r="A13" i="24" l="1"/>
  <c r="A6" i="22"/>
  <c r="D4" i="20" l="1"/>
  <c r="A19" i="33"/>
  <c r="A15" i="33"/>
  <c r="A11" i="33"/>
  <c r="A20" i="33"/>
  <c r="A16" i="33"/>
  <c r="A12" i="33"/>
  <c r="A8" i="33"/>
  <c r="A5" i="33"/>
  <c r="A21" i="33"/>
  <c r="A17" i="33"/>
  <c r="A13" i="33"/>
  <c r="A9" i="33"/>
  <c r="A6" i="33"/>
  <c r="A22" i="33"/>
  <c r="A18" i="33"/>
  <c r="A14" i="33"/>
  <c r="A10" i="33"/>
  <c r="A7" i="33"/>
  <c r="A2" i="33"/>
  <c r="A6" i="32"/>
  <c r="A10" i="32"/>
  <c r="A14" i="32"/>
  <c r="A18" i="32"/>
  <c r="A22" i="32"/>
  <c r="A26" i="32"/>
  <c r="A30" i="32"/>
  <c r="A34" i="32"/>
  <c r="A38" i="32"/>
  <c r="A42" i="32"/>
  <c r="A3" i="32"/>
  <c r="A7" i="32"/>
  <c r="A11" i="32"/>
  <c r="A15" i="32"/>
  <c r="A19" i="32"/>
  <c r="A23" i="32"/>
  <c r="A27" i="32"/>
  <c r="A31" i="32"/>
  <c r="A35" i="32"/>
  <c r="A39" i="32"/>
  <c r="A43" i="32"/>
  <c r="A2" i="32"/>
  <c r="A4" i="33"/>
  <c r="A4" i="32"/>
  <c r="A8" i="32"/>
  <c r="A12" i="32"/>
  <c r="A16" i="32"/>
  <c r="A20" i="32"/>
  <c r="A24" i="32"/>
  <c r="A28" i="32"/>
  <c r="A32" i="32"/>
  <c r="A36" i="32"/>
  <c r="A40" i="32"/>
  <c r="A44" i="32"/>
  <c r="A3" i="33"/>
  <c r="A5" i="32"/>
  <c r="A9" i="32"/>
  <c r="A13" i="32"/>
  <c r="A29" i="32"/>
  <c r="A45" i="32"/>
  <c r="A17" i="32"/>
  <c r="A33" i="32"/>
  <c r="A21" i="32"/>
  <c r="A37" i="32"/>
  <c r="A25" i="32"/>
  <c r="A41" i="32"/>
  <c r="A58" i="22"/>
  <c r="H7" i="24" s="1"/>
  <c r="A14" i="24"/>
  <c r="A52" i="22"/>
  <c r="L5" i="24"/>
  <c r="C5" i="24"/>
  <c r="B6" i="22"/>
  <c r="J106" i="23"/>
  <c r="H106" i="23"/>
  <c r="F106" i="23"/>
  <c r="C106" i="23"/>
  <c r="B106" i="23"/>
  <c r="J105" i="23"/>
  <c r="H105" i="23"/>
  <c r="F105" i="23"/>
  <c r="C105" i="23"/>
  <c r="B105" i="23"/>
  <c r="J104" i="23"/>
  <c r="H104" i="23"/>
  <c r="F104" i="23"/>
  <c r="C104" i="23"/>
  <c r="B104" i="23"/>
  <c r="J103" i="23"/>
  <c r="H103" i="23"/>
  <c r="F103" i="23"/>
  <c r="C103" i="23"/>
  <c r="B103" i="23"/>
  <c r="J102" i="23"/>
  <c r="I102" i="23"/>
  <c r="H102" i="23"/>
  <c r="G102" i="23"/>
  <c r="F102" i="23"/>
  <c r="C102" i="23"/>
  <c r="B102" i="23"/>
  <c r="J101" i="23"/>
  <c r="H101" i="23"/>
  <c r="F101" i="23"/>
  <c r="C101" i="23"/>
  <c r="B101" i="23"/>
  <c r="J100" i="23"/>
  <c r="H100" i="23"/>
  <c r="F100" i="23"/>
  <c r="C100" i="23"/>
  <c r="B100" i="23"/>
  <c r="J99" i="23"/>
  <c r="H99" i="23"/>
  <c r="F99" i="23"/>
  <c r="C99" i="23"/>
  <c r="B99" i="23"/>
  <c r="J98" i="23"/>
  <c r="H98" i="23"/>
  <c r="F98" i="23"/>
  <c r="C98" i="23"/>
  <c r="B98" i="23"/>
  <c r="J97" i="23"/>
  <c r="I97" i="23"/>
  <c r="H97" i="23"/>
  <c r="G97" i="23"/>
  <c r="F97" i="23"/>
  <c r="C97" i="23"/>
  <c r="B97" i="23"/>
  <c r="J96" i="23"/>
  <c r="H96" i="23"/>
  <c r="F96" i="23"/>
  <c r="C96" i="23"/>
  <c r="B96" i="23"/>
  <c r="J95" i="23"/>
  <c r="H95" i="23"/>
  <c r="F95" i="23"/>
  <c r="C95" i="23"/>
  <c r="B95" i="23"/>
  <c r="J94" i="23"/>
  <c r="H94" i="23"/>
  <c r="F94" i="23"/>
  <c r="C94" i="23"/>
  <c r="B94" i="23"/>
  <c r="J93" i="23"/>
  <c r="H93" i="23"/>
  <c r="F93" i="23"/>
  <c r="C93" i="23"/>
  <c r="B93" i="23"/>
  <c r="J92" i="23"/>
  <c r="I92" i="23"/>
  <c r="H92" i="23"/>
  <c r="G92" i="23"/>
  <c r="F92" i="23"/>
  <c r="C92" i="23"/>
  <c r="B92" i="23"/>
  <c r="J91" i="23"/>
  <c r="H91" i="23"/>
  <c r="F91" i="23"/>
  <c r="C91" i="23"/>
  <c r="B91" i="23"/>
  <c r="J90" i="23"/>
  <c r="H90" i="23"/>
  <c r="F90" i="23"/>
  <c r="C90" i="23"/>
  <c r="B90" i="23"/>
  <c r="J89" i="23"/>
  <c r="H89" i="23"/>
  <c r="F89" i="23"/>
  <c r="C89" i="23"/>
  <c r="B89" i="23"/>
  <c r="J88" i="23"/>
  <c r="H88" i="23"/>
  <c r="F88" i="23"/>
  <c r="C88" i="23"/>
  <c r="B88" i="23"/>
  <c r="J87" i="23"/>
  <c r="I87" i="23"/>
  <c r="H87" i="23"/>
  <c r="G87" i="23"/>
  <c r="F87" i="23"/>
  <c r="C87" i="23"/>
  <c r="B87" i="23"/>
  <c r="J86" i="23"/>
  <c r="H86" i="23"/>
  <c r="F86" i="23"/>
  <c r="C86" i="23"/>
  <c r="B86" i="23"/>
  <c r="J85" i="23"/>
  <c r="H85" i="23"/>
  <c r="F85" i="23"/>
  <c r="C85" i="23"/>
  <c r="B85" i="23"/>
  <c r="J84" i="23"/>
  <c r="H84" i="23"/>
  <c r="F84" i="23"/>
  <c r="C84" i="23"/>
  <c r="B84" i="23"/>
  <c r="J83" i="23"/>
  <c r="H83" i="23"/>
  <c r="F83" i="23"/>
  <c r="C83" i="23"/>
  <c r="B83" i="23"/>
  <c r="J82" i="23"/>
  <c r="I82" i="23"/>
  <c r="H82" i="23"/>
  <c r="G82" i="23"/>
  <c r="F82" i="23"/>
  <c r="C82" i="23"/>
  <c r="B82" i="23"/>
  <c r="J81" i="23"/>
  <c r="H81" i="23"/>
  <c r="F81" i="23"/>
  <c r="C81" i="23"/>
  <c r="B81" i="23"/>
  <c r="J80" i="23"/>
  <c r="H80" i="23"/>
  <c r="F80" i="23"/>
  <c r="C80" i="23"/>
  <c r="B80" i="23"/>
  <c r="J79" i="23"/>
  <c r="H79" i="23"/>
  <c r="F79" i="23"/>
  <c r="C79" i="23"/>
  <c r="B79" i="23"/>
  <c r="J78" i="23"/>
  <c r="H78" i="23"/>
  <c r="F78" i="23"/>
  <c r="C78" i="23"/>
  <c r="B78" i="23"/>
  <c r="J77" i="23"/>
  <c r="I77" i="23"/>
  <c r="H77" i="23"/>
  <c r="G77" i="23"/>
  <c r="F77" i="23"/>
  <c r="C77" i="23"/>
  <c r="B77" i="23"/>
  <c r="J76" i="23"/>
  <c r="H76" i="23"/>
  <c r="F76" i="23"/>
  <c r="C76" i="23"/>
  <c r="B76" i="23"/>
  <c r="J75" i="23"/>
  <c r="H75" i="23"/>
  <c r="F75" i="23"/>
  <c r="C75" i="23"/>
  <c r="B75" i="23"/>
  <c r="J74" i="23"/>
  <c r="H74" i="23"/>
  <c r="F74" i="23"/>
  <c r="C74" i="23"/>
  <c r="B74" i="23"/>
  <c r="J73" i="23"/>
  <c r="H73" i="23"/>
  <c r="F73" i="23"/>
  <c r="C73" i="23"/>
  <c r="B73" i="23"/>
  <c r="J72" i="23"/>
  <c r="I72" i="23"/>
  <c r="H72" i="23"/>
  <c r="G72" i="23"/>
  <c r="F72" i="23"/>
  <c r="C72" i="23"/>
  <c r="B72" i="23"/>
  <c r="J71" i="23"/>
  <c r="H71" i="23"/>
  <c r="F71" i="23"/>
  <c r="C71" i="23"/>
  <c r="B71" i="23"/>
  <c r="J70" i="23"/>
  <c r="H70" i="23"/>
  <c r="F70" i="23"/>
  <c r="C70" i="23"/>
  <c r="B70" i="23"/>
  <c r="J69" i="23"/>
  <c r="H69" i="23"/>
  <c r="F69" i="23"/>
  <c r="C69" i="23"/>
  <c r="B69" i="23"/>
  <c r="J68" i="23"/>
  <c r="H68" i="23"/>
  <c r="F68" i="23"/>
  <c r="C68" i="23"/>
  <c r="B68" i="23"/>
  <c r="J67" i="23"/>
  <c r="I67" i="23"/>
  <c r="H67" i="23"/>
  <c r="G67" i="23"/>
  <c r="F67" i="23"/>
  <c r="C67" i="23"/>
  <c r="B67" i="23"/>
  <c r="J66" i="23"/>
  <c r="H66" i="23"/>
  <c r="F66" i="23"/>
  <c r="C66" i="23"/>
  <c r="B66" i="23"/>
  <c r="J65" i="23"/>
  <c r="H65" i="23"/>
  <c r="F65" i="23"/>
  <c r="C65" i="23"/>
  <c r="B65" i="23"/>
  <c r="J64" i="23"/>
  <c r="H64" i="23"/>
  <c r="F64" i="23"/>
  <c r="C64" i="23"/>
  <c r="B64" i="23"/>
  <c r="J63" i="23"/>
  <c r="H63" i="23"/>
  <c r="F63" i="23"/>
  <c r="C63" i="23"/>
  <c r="B63" i="23"/>
  <c r="J62" i="23"/>
  <c r="I62" i="23"/>
  <c r="H62" i="23"/>
  <c r="G62" i="23"/>
  <c r="F62" i="23"/>
  <c r="C62" i="23"/>
  <c r="B62" i="23"/>
  <c r="J61" i="23"/>
  <c r="H61" i="23"/>
  <c r="F61" i="23"/>
  <c r="C61" i="23"/>
  <c r="B61" i="23"/>
  <c r="J60" i="23"/>
  <c r="H60" i="23"/>
  <c r="F60" i="23"/>
  <c r="C60" i="23"/>
  <c r="B60" i="23"/>
  <c r="J59" i="23"/>
  <c r="H59" i="23"/>
  <c r="F59" i="23"/>
  <c r="C59" i="23"/>
  <c r="B59" i="23"/>
  <c r="J58" i="23"/>
  <c r="H58" i="23"/>
  <c r="F58" i="23"/>
  <c r="C58" i="23"/>
  <c r="B58" i="23"/>
  <c r="J57" i="23"/>
  <c r="I57" i="23"/>
  <c r="H57" i="23"/>
  <c r="G57" i="23"/>
  <c r="F57" i="23"/>
  <c r="C57" i="23"/>
  <c r="B57" i="23"/>
  <c r="J56" i="23"/>
  <c r="H56" i="23"/>
  <c r="F56" i="23"/>
  <c r="C56" i="23"/>
  <c r="B56" i="23"/>
  <c r="J55" i="23"/>
  <c r="H55" i="23"/>
  <c r="F55" i="23"/>
  <c r="C55" i="23"/>
  <c r="B55" i="23"/>
  <c r="J54" i="23"/>
  <c r="H54" i="23"/>
  <c r="F54" i="23"/>
  <c r="C54" i="23"/>
  <c r="B54" i="23"/>
  <c r="J53" i="23"/>
  <c r="H53" i="23"/>
  <c r="F53" i="23"/>
  <c r="C53" i="23"/>
  <c r="B53" i="23"/>
  <c r="J52" i="23"/>
  <c r="I52" i="23"/>
  <c r="H52" i="23"/>
  <c r="G52" i="23"/>
  <c r="F52" i="23"/>
  <c r="C52" i="23"/>
  <c r="B52" i="23"/>
  <c r="J51" i="23"/>
  <c r="H51" i="23"/>
  <c r="F51" i="23"/>
  <c r="C51" i="23"/>
  <c r="B51" i="23"/>
  <c r="I107" i="20"/>
  <c r="G107" i="20"/>
  <c r="I102" i="20"/>
  <c r="G102" i="20"/>
  <c r="I97" i="20"/>
  <c r="G97" i="20"/>
  <c r="I92" i="20"/>
  <c r="G92" i="20"/>
  <c r="I87" i="20"/>
  <c r="G87" i="20"/>
  <c r="I82" i="20"/>
  <c r="G82" i="20"/>
  <c r="J50" i="23"/>
  <c r="H50" i="23"/>
  <c r="F50" i="23"/>
  <c r="C50" i="23"/>
  <c r="B50" i="23"/>
  <c r="J49" i="23"/>
  <c r="H49" i="23"/>
  <c r="F49" i="23"/>
  <c r="C49" i="23"/>
  <c r="B49" i="23"/>
  <c r="J48" i="23"/>
  <c r="H48" i="23"/>
  <c r="F48" i="23"/>
  <c r="C48" i="23"/>
  <c r="B48" i="23"/>
  <c r="J47" i="23"/>
  <c r="I47" i="23"/>
  <c r="H47" i="23"/>
  <c r="G47" i="23"/>
  <c r="F47" i="23"/>
  <c r="C47" i="23"/>
  <c r="B47" i="23"/>
  <c r="J46" i="23"/>
  <c r="H46" i="23"/>
  <c r="F46" i="23"/>
  <c r="C46" i="23"/>
  <c r="B46" i="23"/>
  <c r="J45" i="23"/>
  <c r="H45" i="23"/>
  <c r="F45" i="23"/>
  <c r="C45" i="23"/>
  <c r="B45" i="23"/>
  <c r="J44" i="23"/>
  <c r="H44" i="23"/>
  <c r="F44" i="23"/>
  <c r="C44" i="23"/>
  <c r="B44" i="23"/>
  <c r="J43" i="23"/>
  <c r="H43" i="23"/>
  <c r="F43" i="23"/>
  <c r="C43" i="23"/>
  <c r="B43" i="23"/>
  <c r="J42" i="23"/>
  <c r="I42" i="23"/>
  <c r="H42" i="23"/>
  <c r="G42" i="23"/>
  <c r="F42" i="23"/>
  <c r="C42" i="23"/>
  <c r="B42" i="23"/>
  <c r="J41" i="23"/>
  <c r="H41" i="23"/>
  <c r="F41" i="23"/>
  <c r="C41" i="23"/>
  <c r="B41" i="23"/>
  <c r="J40" i="23"/>
  <c r="H40" i="23"/>
  <c r="F40" i="23"/>
  <c r="C40" i="23"/>
  <c r="B40" i="23"/>
  <c r="J39" i="23"/>
  <c r="H39" i="23"/>
  <c r="F39" i="23"/>
  <c r="C39" i="23"/>
  <c r="B39" i="23"/>
  <c r="J38" i="23"/>
  <c r="H38" i="23"/>
  <c r="F38" i="23"/>
  <c r="C38" i="23"/>
  <c r="B38" i="23"/>
  <c r="J37" i="23"/>
  <c r="I37" i="23"/>
  <c r="H37" i="23"/>
  <c r="G37" i="23"/>
  <c r="F37" i="23"/>
  <c r="C37" i="23"/>
  <c r="B37" i="23"/>
  <c r="J36" i="23"/>
  <c r="H36" i="23"/>
  <c r="F36" i="23"/>
  <c r="C36" i="23"/>
  <c r="B36" i="23"/>
  <c r="J35" i="23"/>
  <c r="H35" i="23"/>
  <c r="F35" i="23"/>
  <c r="C35" i="23"/>
  <c r="B35" i="23"/>
  <c r="J34" i="23"/>
  <c r="H34" i="23"/>
  <c r="F34" i="23"/>
  <c r="C34" i="23"/>
  <c r="B34" i="23"/>
  <c r="J33" i="23"/>
  <c r="H33" i="23"/>
  <c r="F33" i="23"/>
  <c r="C33" i="23"/>
  <c r="B33" i="23"/>
  <c r="J32" i="23"/>
  <c r="I32" i="23"/>
  <c r="H32" i="23"/>
  <c r="G32" i="23"/>
  <c r="F32" i="23"/>
  <c r="C32" i="23"/>
  <c r="B32" i="23"/>
  <c r="J31" i="23"/>
  <c r="H31" i="23"/>
  <c r="F31" i="23"/>
  <c r="C31" i="23"/>
  <c r="B31" i="23"/>
  <c r="J30" i="23"/>
  <c r="H30" i="23"/>
  <c r="F30" i="23"/>
  <c r="C30" i="23"/>
  <c r="B30" i="23"/>
  <c r="J29" i="23"/>
  <c r="H29" i="23"/>
  <c r="F29" i="23"/>
  <c r="C29" i="23"/>
  <c r="B29" i="23"/>
  <c r="J28" i="23"/>
  <c r="H28" i="23"/>
  <c r="F28" i="23"/>
  <c r="C28" i="23"/>
  <c r="B28" i="23"/>
  <c r="J27" i="23"/>
  <c r="I27" i="23"/>
  <c r="H27" i="23"/>
  <c r="G27" i="23"/>
  <c r="F27" i="23"/>
  <c r="C27" i="23"/>
  <c r="B27" i="23"/>
  <c r="J26" i="23"/>
  <c r="H26" i="23"/>
  <c r="F26" i="23"/>
  <c r="C26" i="23"/>
  <c r="B26" i="23"/>
  <c r="J25" i="23"/>
  <c r="H25" i="23"/>
  <c r="F25" i="23"/>
  <c r="C25" i="23"/>
  <c r="B25" i="23"/>
  <c r="J24" i="23"/>
  <c r="H24" i="23"/>
  <c r="F24" i="23"/>
  <c r="C24" i="23"/>
  <c r="B24" i="23"/>
  <c r="J23" i="23"/>
  <c r="H23" i="23"/>
  <c r="F23" i="23"/>
  <c r="C23" i="23"/>
  <c r="B23" i="23"/>
  <c r="J22" i="23"/>
  <c r="I22" i="23"/>
  <c r="H22" i="23"/>
  <c r="G22" i="23"/>
  <c r="F22" i="23"/>
  <c r="C22" i="23"/>
  <c r="B22" i="23"/>
  <c r="J21" i="23"/>
  <c r="H21" i="23"/>
  <c r="F21" i="23"/>
  <c r="C21" i="23"/>
  <c r="B21" i="23"/>
  <c r="J20" i="23"/>
  <c r="H20" i="23"/>
  <c r="F20" i="23"/>
  <c r="C20" i="23"/>
  <c r="B20" i="23"/>
  <c r="J19" i="23"/>
  <c r="H19" i="23"/>
  <c r="F19" i="23"/>
  <c r="C19" i="23"/>
  <c r="B19" i="23"/>
  <c r="J18" i="23"/>
  <c r="H18" i="23"/>
  <c r="F18" i="23"/>
  <c r="C18" i="23"/>
  <c r="B18" i="23"/>
  <c r="J17" i="23"/>
  <c r="I17" i="23"/>
  <c r="H17" i="23"/>
  <c r="G17" i="23"/>
  <c r="F17" i="23"/>
  <c r="C17" i="23"/>
  <c r="B17" i="23"/>
  <c r="J16" i="23"/>
  <c r="H16" i="23"/>
  <c r="F16" i="23"/>
  <c r="C16" i="23"/>
  <c r="B16" i="23"/>
  <c r="J15" i="23"/>
  <c r="H15" i="23"/>
  <c r="F15" i="23"/>
  <c r="C15" i="23"/>
  <c r="B15" i="23"/>
  <c r="J14" i="23"/>
  <c r="H14" i="23"/>
  <c r="F14" i="23"/>
  <c r="C14" i="23"/>
  <c r="B14" i="23"/>
  <c r="J13" i="23"/>
  <c r="H13" i="23"/>
  <c r="F13" i="23"/>
  <c r="C13" i="23"/>
  <c r="B13" i="23"/>
  <c r="J12" i="23"/>
  <c r="I12" i="23"/>
  <c r="H12" i="23"/>
  <c r="G12" i="23"/>
  <c r="F12" i="23"/>
  <c r="C12" i="23"/>
  <c r="B12" i="23"/>
  <c r="J11" i="23"/>
  <c r="H11" i="23"/>
  <c r="F11" i="23"/>
  <c r="C11" i="23"/>
  <c r="B11" i="23"/>
  <c r="I77" i="20"/>
  <c r="G77" i="20"/>
  <c r="I72" i="20"/>
  <c r="G72" i="20"/>
  <c r="G73" i="20" s="1"/>
  <c r="I67" i="20"/>
  <c r="I68" i="20" s="1"/>
  <c r="I69" i="20" s="1"/>
  <c r="I70" i="20" s="1"/>
  <c r="I66" i="23" s="1"/>
  <c r="G67" i="20"/>
  <c r="G68" i="20" s="1"/>
  <c r="G69" i="20" s="1"/>
  <c r="G70" i="20" s="1"/>
  <c r="G66" i="23" s="1"/>
  <c r="I62" i="20"/>
  <c r="I63" i="20" s="1"/>
  <c r="I64" i="20" s="1"/>
  <c r="I65" i="20" s="1"/>
  <c r="I61" i="23" s="1"/>
  <c r="G62" i="20"/>
  <c r="G63" i="20" s="1"/>
  <c r="I57" i="20"/>
  <c r="I58" i="20" s="1"/>
  <c r="G57" i="20"/>
  <c r="G58" i="20" s="1"/>
  <c r="G59" i="20" s="1"/>
  <c r="G60" i="20" s="1"/>
  <c r="G56" i="23" s="1"/>
  <c r="I52" i="20"/>
  <c r="I53" i="20" s="1"/>
  <c r="I54" i="20" s="1"/>
  <c r="I55" i="20" s="1"/>
  <c r="I51" i="23" s="1"/>
  <c r="G52" i="20"/>
  <c r="G53" i="20" s="1"/>
  <c r="G54" i="20" s="1"/>
  <c r="G55" i="20" s="1"/>
  <c r="G51" i="23" s="1"/>
  <c r="I47" i="20"/>
  <c r="I48" i="20" s="1"/>
  <c r="I49" i="20" s="1"/>
  <c r="I50" i="20" s="1"/>
  <c r="I46" i="23" s="1"/>
  <c r="G47" i="20"/>
  <c r="G48" i="20" s="1"/>
  <c r="G49" i="20" s="1"/>
  <c r="G50" i="20" s="1"/>
  <c r="G46" i="23" s="1"/>
  <c r="I42" i="20"/>
  <c r="I43" i="20" s="1"/>
  <c r="I44" i="20" s="1"/>
  <c r="I45" i="20" s="1"/>
  <c r="I41" i="23" s="1"/>
  <c r="G42" i="20"/>
  <c r="G43" i="20" s="1"/>
  <c r="G44" i="20" s="1"/>
  <c r="G45" i="20" s="1"/>
  <c r="G41" i="23" s="1"/>
  <c r="C3" i="23"/>
  <c r="C4" i="23"/>
  <c r="C5" i="23"/>
  <c r="C6" i="23"/>
  <c r="C7" i="23"/>
  <c r="C8" i="23"/>
  <c r="C9" i="23"/>
  <c r="C10" i="23"/>
  <c r="C2" i="23"/>
  <c r="J10" i="23"/>
  <c r="H10" i="23"/>
  <c r="F10" i="23"/>
  <c r="B10" i="23"/>
  <c r="J9" i="23"/>
  <c r="H9" i="23"/>
  <c r="F9" i="23"/>
  <c r="B9" i="23"/>
  <c r="J8" i="23"/>
  <c r="H8" i="23"/>
  <c r="F8" i="23"/>
  <c r="B8" i="23"/>
  <c r="J7" i="23"/>
  <c r="I7" i="23"/>
  <c r="H7" i="23"/>
  <c r="G7" i="23"/>
  <c r="F7" i="23"/>
  <c r="B7" i="23"/>
  <c r="J6" i="23"/>
  <c r="H6" i="23"/>
  <c r="F6" i="23"/>
  <c r="B6" i="23"/>
  <c r="J5" i="23"/>
  <c r="H5" i="23"/>
  <c r="F5" i="23"/>
  <c r="B5" i="23"/>
  <c r="J4" i="23"/>
  <c r="H4" i="23"/>
  <c r="F4" i="23"/>
  <c r="B4" i="23"/>
  <c r="J3" i="23"/>
  <c r="H3" i="23"/>
  <c r="F3" i="23"/>
  <c r="B3" i="23"/>
  <c r="J2" i="23"/>
  <c r="I2" i="23"/>
  <c r="H2" i="23"/>
  <c r="G2" i="23"/>
  <c r="F2" i="23"/>
  <c r="B2" i="23"/>
  <c r="A7" i="20"/>
  <c r="A12" i="22"/>
  <c r="B101" i="20"/>
  <c r="A97" i="23" s="1"/>
  <c r="I37" i="20"/>
  <c r="I38" i="20" s="1"/>
  <c r="I39" i="20" s="1"/>
  <c r="I40" i="20" s="1"/>
  <c r="I36" i="23" s="1"/>
  <c r="G37" i="20"/>
  <c r="G38" i="20" s="1"/>
  <c r="G39" i="20" s="1"/>
  <c r="G40" i="20" s="1"/>
  <c r="G36" i="23" s="1"/>
  <c r="I32" i="20"/>
  <c r="I33" i="20" s="1"/>
  <c r="I34" i="20" s="1"/>
  <c r="I35" i="20" s="1"/>
  <c r="I31" i="23" s="1"/>
  <c r="G32" i="20"/>
  <c r="G33" i="20" s="1"/>
  <c r="G34" i="20" s="1"/>
  <c r="G35" i="20" s="1"/>
  <c r="G31" i="23" s="1"/>
  <c r="I27" i="20"/>
  <c r="I28" i="20" s="1"/>
  <c r="I29" i="20" s="1"/>
  <c r="I30" i="20" s="1"/>
  <c r="I26" i="23" s="1"/>
  <c r="G27" i="20"/>
  <c r="G28" i="20" s="1"/>
  <c r="G29" i="20" s="1"/>
  <c r="G30" i="20" s="1"/>
  <c r="G26" i="23" s="1"/>
  <c r="I22" i="20"/>
  <c r="I23" i="20" s="1"/>
  <c r="I24" i="20" s="1"/>
  <c r="I25" i="20" s="1"/>
  <c r="I21" i="23" s="1"/>
  <c r="G22" i="20"/>
  <c r="G23" i="20" s="1"/>
  <c r="G24" i="20" s="1"/>
  <c r="G25" i="20" s="1"/>
  <c r="G21" i="23" s="1"/>
  <c r="I17" i="20"/>
  <c r="I18" i="20" s="1"/>
  <c r="I19" i="20" s="1"/>
  <c r="I20" i="20" s="1"/>
  <c r="I16" i="23" s="1"/>
  <c r="G17" i="20"/>
  <c r="G18" i="20" s="1"/>
  <c r="G19" i="20" s="1"/>
  <c r="G20" i="20" s="1"/>
  <c r="G16" i="23" s="1"/>
  <c r="I12" i="20"/>
  <c r="I13" i="20" s="1"/>
  <c r="I14" i="20" s="1"/>
  <c r="I15" i="20" s="1"/>
  <c r="I11" i="23" s="1"/>
  <c r="G12" i="20"/>
  <c r="G13" i="20" s="1"/>
  <c r="G14" i="20" s="1"/>
  <c r="G15" i="20" s="1"/>
  <c r="G11" i="23" s="1"/>
  <c r="I7" i="20"/>
  <c r="I8" i="20" s="1"/>
  <c r="I9" i="20" s="1"/>
  <c r="I10" i="20" s="1"/>
  <c r="I6" i="23" s="1"/>
  <c r="G7" i="20"/>
  <c r="G8" i="20" s="1"/>
  <c r="G9" i="20" s="1"/>
  <c r="G10" i="20" s="1"/>
  <c r="G6" i="23" s="1"/>
  <c r="F9" i="24" l="1"/>
  <c r="C12" i="24"/>
  <c r="F14" i="24"/>
  <c r="E9" i="24"/>
  <c r="F10" i="24"/>
  <c r="D13" i="24"/>
  <c r="E14" i="24"/>
  <c r="C13" i="24"/>
  <c r="G11" i="24"/>
  <c r="H6" i="32" s="1"/>
  <c r="E10" i="24"/>
  <c r="C9" i="24"/>
  <c r="G7" i="24"/>
  <c r="H2" i="32" s="1"/>
  <c r="H12" i="24"/>
  <c r="I7" i="32" s="1"/>
  <c r="D10" i="24"/>
  <c r="E7" i="24"/>
  <c r="F13" i="24"/>
  <c r="C8" i="24"/>
  <c r="H11" i="24"/>
  <c r="I6" i="32" s="1"/>
  <c r="D14" i="24"/>
  <c r="F11" i="24"/>
  <c r="H8" i="24"/>
  <c r="I3" i="32" s="1"/>
  <c r="H10" i="24"/>
  <c r="I5" i="32" s="1"/>
  <c r="G10" i="24"/>
  <c r="H5" i="32" s="1"/>
  <c r="C14" i="24"/>
  <c r="G12" i="24"/>
  <c r="H7" i="32" s="1"/>
  <c r="E11" i="24"/>
  <c r="C10" i="24"/>
  <c r="G8" i="24"/>
  <c r="H3" i="32" s="1"/>
  <c r="F7" i="24"/>
  <c r="E12" i="24"/>
  <c r="G9" i="24"/>
  <c r="H4" i="32" s="1"/>
  <c r="E8" i="24"/>
  <c r="H14" i="24"/>
  <c r="I9" i="32" s="1"/>
  <c r="D8" i="24"/>
  <c r="E13" i="24"/>
  <c r="D9" i="24"/>
  <c r="H13" i="24"/>
  <c r="I8" i="32" s="1"/>
  <c r="F12" i="24"/>
  <c r="D11" i="24"/>
  <c r="H9" i="24"/>
  <c r="I4" i="32" s="1"/>
  <c r="F8" i="24"/>
  <c r="G13" i="24"/>
  <c r="H8" i="32" s="1"/>
  <c r="C11" i="24"/>
  <c r="D7" i="24"/>
  <c r="D12" i="24"/>
  <c r="C7" i="24"/>
  <c r="G14" i="24"/>
  <c r="H9" i="32" s="1"/>
  <c r="I2" i="32"/>
  <c r="D7" i="20"/>
  <c r="E7" i="20" s="1"/>
  <c r="D6" i="20"/>
  <c r="E6" i="20" s="1"/>
  <c r="A2" i="25"/>
  <c r="A15" i="24"/>
  <c r="C15" i="24" s="1"/>
  <c r="D2" i="20"/>
  <c r="C2" i="24"/>
  <c r="B77" i="20"/>
  <c r="A73" i="23" s="1"/>
  <c r="I59" i="23"/>
  <c r="G55" i="23"/>
  <c r="I63" i="23"/>
  <c r="I65" i="23"/>
  <c r="G53" i="23"/>
  <c r="G64" i="23"/>
  <c r="I60" i="23"/>
  <c r="G65" i="23"/>
  <c r="G54" i="23"/>
  <c r="I58" i="23"/>
  <c r="G63" i="23"/>
  <c r="B15" i="20"/>
  <c r="A11" i="23" s="1"/>
  <c r="B53" i="20"/>
  <c r="A49" i="23" s="1"/>
  <c r="B85" i="20"/>
  <c r="A81" i="23" s="1"/>
  <c r="B61" i="20"/>
  <c r="A57" i="23" s="1"/>
  <c r="B93" i="20"/>
  <c r="A89" i="23" s="1"/>
  <c r="B69" i="20"/>
  <c r="A65" i="23" s="1"/>
  <c r="B108" i="20"/>
  <c r="A104" i="23" s="1"/>
  <c r="B104" i="20"/>
  <c r="A100" i="23" s="1"/>
  <c r="B100" i="20"/>
  <c r="A96" i="23" s="1"/>
  <c r="B96" i="20"/>
  <c r="A92" i="23" s="1"/>
  <c r="B92" i="20"/>
  <c r="A88" i="23" s="1"/>
  <c r="B88" i="20"/>
  <c r="A84" i="23" s="1"/>
  <c r="B84" i="20"/>
  <c r="A80" i="23" s="1"/>
  <c r="B80" i="20"/>
  <c r="A76" i="23" s="1"/>
  <c r="B76" i="20"/>
  <c r="A72" i="23" s="1"/>
  <c r="B72" i="20"/>
  <c r="A68" i="23" s="1"/>
  <c r="B68" i="20"/>
  <c r="A64" i="23" s="1"/>
  <c r="B64" i="20"/>
  <c r="A60" i="23" s="1"/>
  <c r="B60" i="20"/>
  <c r="A56" i="23" s="1"/>
  <c r="B56" i="20"/>
  <c r="A52" i="23" s="1"/>
  <c r="B52" i="20"/>
  <c r="A48" i="23" s="1"/>
  <c r="B31" i="20"/>
  <c r="A27" i="23" s="1"/>
  <c r="B10" i="20"/>
  <c r="A6" i="23" s="1"/>
  <c r="B107" i="20"/>
  <c r="A103" i="23" s="1"/>
  <c r="B103" i="20"/>
  <c r="A99" i="23" s="1"/>
  <c r="B99" i="20"/>
  <c r="A95" i="23" s="1"/>
  <c r="B95" i="20"/>
  <c r="A91" i="23" s="1"/>
  <c r="B91" i="20"/>
  <c r="A87" i="23" s="1"/>
  <c r="B87" i="20"/>
  <c r="A83" i="23" s="1"/>
  <c r="B83" i="20"/>
  <c r="A79" i="23" s="1"/>
  <c r="B79" i="20"/>
  <c r="A75" i="23" s="1"/>
  <c r="B75" i="20"/>
  <c r="A71" i="23" s="1"/>
  <c r="B71" i="20"/>
  <c r="A67" i="23" s="1"/>
  <c r="B67" i="20"/>
  <c r="A63" i="23" s="1"/>
  <c r="B63" i="20"/>
  <c r="A59" i="23" s="1"/>
  <c r="B59" i="20"/>
  <c r="A55" i="23" s="1"/>
  <c r="B55" i="20"/>
  <c r="A51" i="23" s="1"/>
  <c r="B51" i="20"/>
  <c r="A47" i="23" s="1"/>
  <c r="B26" i="20"/>
  <c r="A22" i="23" s="1"/>
  <c r="B110" i="20"/>
  <c r="A106" i="23" s="1"/>
  <c r="B106" i="20"/>
  <c r="A102" i="23" s="1"/>
  <c r="B20" i="20"/>
  <c r="A16" i="23" s="1"/>
  <c r="B54" i="20"/>
  <c r="A50" i="23" s="1"/>
  <c r="B62" i="20"/>
  <c r="A58" i="23" s="1"/>
  <c r="B70" i="20"/>
  <c r="A66" i="23" s="1"/>
  <c r="B78" i="20"/>
  <c r="A74" i="23" s="1"/>
  <c r="B86" i="20"/>
  <c r="A82" i="23" s="1"/>
  <c r="B94" i="20"/>
  <c r="A90" i="23" s="1"/>
  <c r="B102" i="20"/>
  <c r="A98" i="23" s="1"/>
  <c r="B36" i="20"/>
  <c r="A32" i="23" s="1"/>
  <c r="B44" i="20"/>
  <c r="A40" i="23" s="1"/>
  <c r="B57" i="20"/>
  <c r="A53" i="23" s="1"/>
  <c r="B65" i="20"/>
  <c r="A61" i="23" s="1"/>
  <c r="B73" i="20"/>
  <c r="A69" i="23" s="1"/>
  <c r="B81" i="20"/>
  <c r="A77" i="23" s="1"/>
  <c r="B89" i="20"/>
  <c r="A85" i="23" s="1"/>
  <c r="B97" i="20"/>
  <c r="A93" i="23" s="1"/>
  <c r="B105" i="20"/>
  <c r="A101" i="23" s="1"/>
  <c r="B49" i="20"/>
  <c r="A45" i="23" s="1"/>
  <c r="B58" i="20"/>
  <c r="A54" i="23" s="1"/>
  <c r="B66" i="20"/>
  <c r="A62" i="23" s="1"/>
  <c r="B74" i="20"/>
  <c r="A70" i="23" s="1"/>
  <c r="B82" i="20"/>
  <c r="A78" i="23" s="1"/>
  <c r="B90" i="20"/>
  <c r="A86" i="23" s="1"/>
  <c r="B98" i="20"/>
  <c r="A94" i="23" s="1"/>
  <c r="B109" i="20"/>
  <c r="A105" i="23" s="1"/>
  <c r="I59" i="20"/>
  <c r="I54" i="23"/>
  <c r="G64" i="20"/>
  <c r="G59" i="23"/>
  <c r="G83" i="20"/>
  <c r="G78" i="23"/>
  <c r="I98" i="20"/>
  <c r="I93" i="23"/>
  <c r="G103" i="20"/>
  <c r="G98" i="23"/>
  <c r="I78" i="20"/>
  <c r="I73" i="23"/>
  <c r="I53" i="23"/>
  <c r="G58" i="23"/>
  <c r="I83" i="20"/>
  <c r="I78" i="23"/>
  <c r="G88" i="20"/>
  <c r="G83" i="23"/>
  <c r="I103" i="20"/>
  <c r="I98" i="23"/>
  <c r="G108" i="20"/>
  <c r="G103" i="23"/>
  <c r="G74" i="20"/>
  <c r="G69" i="23"/>
  <c r="I88" i="20"/>
  <c r="I83" i="23"/>
  <c r="G93" i="20"/>
  <c r="G88" i="23"/>
  <c r="I108" i="20"/>
  <c r="I103" i="23"/>
  <c r="I64" i="23"/>
  <c r="G68" i="23"/>
  <c r="I73" i="20"/>
  <c r="I68" i="23"/>
  <c r="G78" i="20"/>
  <c r="G73" i="23"/>
  <c r="I93" i="20"/>
  <c r="I88" i="23"/>
  <c r="G98" i="20"/>
  <c r="G93" i="23"/>
  <c r="I44" i="23"/>
  <c r="G30" i="23"/>
  <c r="G18" i="23"/>
  <c r="I40" i="23"/>
  <c r="I49" i="23"/>
  <c r="G5" i="23"/>
  <c r="G14" i="23"/>
  <c r="G34" i="23"/>
  <c r="I28" i="23"/>
  <c r="G38" i="23"/>
  <c r="G9" i="23"/>
  <c r="G10" i="23"/>
  <c r="G13" i="23"/>
  <c r="I15" i="23"/>
  <c r="I19" i="23"/>
  <c r="I23" i="23"/>
  <c r="G25" i="23"/>
  <c r="G29" i="23"/>
  <c r="G33" i="23"/>
  <c r="I35" i="23"/>
  <c r="I39" i="23"/>
  <c r="I43" i="23"/>
  <c r="G45" i="23"/>
  <c r="I48" i="23"/>
  <c r="G50" i="23"/>
  <c r="I14" i="23"/>
  <c r="I18" i="23"/>
  <c r="G20" i="23"/>
  <c r="G24" i="23"/>
  <c r="G28" i="23"/>
  <c r="I30" i="23"/>
  <c r="I34" i="23"/>
  <c r="I38" i="23"/>
  <c r="G40" i="23"/>
  <c r="G44" i="23"/>
  <c r="G49" i="23"/>
  <c r="I20" i="23"/>
  <c r="I24" i="23"/>
  <c r="I3" i="23"/>
  <c r="I13" i="23"/>
  <c r="G15" i="23"/>
  <c r="G19" i="23"/>
  <c r="G23" i="23"/>
  <c r="I25" i="23"/>
  <c r="I29" i="23"/>
  <c r="I33" i="23"/>
  <c r="G35" i="23"/>
  <c r="G39" i="23"/>
  <c r="G43" i="23"/>
  <c r="I45" i="23"/>
  <c r="G48" i="23"/>
  <c r="I50" i="23"/>
  <c r="B7" i="20"/>
  <c r="A3" i="23" s="1"/>
  <c r="B12" i="20"/>
  <c r="A8" i="23" s="1"/>
  <c r="B18" i="20"/>
  <c r="A14" i="23" s="1"/>
  <c r="B23" i="20"/>
  <c r="A19" i="23" s="1"/>
  <c r="B28" i="20"/>
  <c r="A24" i="23" s="1"/>
  <c r="B34" i="20"/>
  <c r="A30" i="23" s="1"/>
  <c r="B39" i="20"/>
  <c r="A35" i="23" s="1"/>
  <c r="B42" i="20"/>
  <c r="A38" i="23" s="1"/>
  <c r="B46" i="20"/>
  <c r="A42" i="23" s="1"/>
  <c r="B8" i="20"/>
  <c r="A4" i="23" s="1"/>
  <c r="B14" i="20"/>
  <c r="A10" i="23" s="1"/>
  <c r="B19" i="20"/>
  <c r="A15" i="23" s="1"/>
  <c r="B24" i="20"/>
  <c r="A20" i="23" s="1"/>
  <c r="B30" i="20"/>
  <c r="A26" i="23" s="1"/>
  <c r="B35" i="20"/>
  <c r="A31" i="23" s="1"/>
  <c r="B40" i="20"/>
  <c r="A36" i="23" s="1"/>
  <c r="B43" i="20"/>
  <c r="A39" i="23" s="1"/>
  <c r="B47" i="20"/>
  <c r="A43" i="23" s="1"/>
  <c r="B6" i="20"/>
  <c r="B11" i="20"/>
  <c r="A7" i="23" s="1"/>
  <c r="B16" i="20"/>
  <c r="A12" i="23" s="1"/>
  <c r="B22" i="20"/>
  <c r="A18" i="23" s="1"/>
  <c r="B27" i="20"/>
  <c r="A23" i="23" s="1"/>
  <c r="B32" i="20"/>
  <c r="A28" i="23" s="1"/>
  <c r="B38" i="20"/>
  <c r="A34" i="23" s="1"/>
  <c r="B50" i="20"/>
  <c r="A46" i="23" s="1"/>
  <c r="B9" i="20"/>
  <c r="A5" i="23" s="1"/>
  <c r="B13" i="20"/>
  <c r="A9" i="23" s="1"/>
  <c r="B17" i="20"/>
  <c r="A13" i="23" s="1"/>
  <c r="B21" i="20"/>
  <c r="A17" i="23" s="1"/>
  <c r="B25" i="20"/>
  <c r="A21" i="23" s="1"/>
  <c r="B29" i="20"/>
  <c r="A25" i="23" s="1"/>
  <c r="B33" i="20"/>
  <c r="A29" i="23" s="1"/>
  <c r="B37" i="20"/>
  <c r="A33" i="23" s="1"/>
  <c r="B41" i="20"/>
  <c r="A37" i="23" s="1"/>
  <c r="B45" i="20"/>
  <c r="A41" i="23" s="1"/>
  <c r="B48" i="20"/>
  <c r="A44" i="23" s="1"/>
  <c r="I5" i="23"/>
  <c r="I9" i="23"/>
  <c r="I10" i="23"/>
  <c r="G4" i="23"/>
  <c r="G8" i="23"/>
  <c r="A8" i="20"/>
  <c r="D8" i="20" s="1"/>
  <c r="G3" i="23"/>
  <c r="I4" i="23"/>
  <c r="I8" i="23"/>
  <c r="G15" i="24" l="1"/>
  <c r="H10" i="32" s="1"/>
  <c r="E15" i="24"/>
  <c r="F15" i="24"/>
  <c r="G10" i="32" s="1"/>
  <c r="H15" i="24"/>
  <c r="I10" i="32" s="1"/>
  <c r="D15" i="24"/>
  <c r="E8" i="20"/>
  <c r="F2" i="32"/>
  <c r="E3" i="32"/>
  <c r="G3" i="32"/>
  <c r="F4" i="32"/>
  <c r="D8" i="32"/>
  <c r="D4" i="32"/>
  <c r="F8" i="32"/>
  <c r="E4" i="32"/>
  <c r="F7" i="32"/>
  <c r="G4" i="32"/>
  <c r="F5" i="32"/>
  <c r="G5" i="32"/>
  <c r="F6" i="32"/>
  <c r="E9" i="32"/>
  <c r="E5" i="32"/>
  <c r="F9" i="32"/>
  <c r="D5" i="32"/>
  <c r="E8" i="32"/>
  <c r="G7" i="32"/>
  <c r="G8" i="32"/>
  <c r="D6" i="32"/>
  <c r="D2" i="32"/>
  <c r="E6" i="32"/>
  <c r="G2" i="32"/>
  <c r="D9" i="32"/>
  <c r="G9" i="32"/>
  <c r="E2" i="32"/>
  <c r="D7" i="32"/>
  <c r="D3" i="32"/>
  <c r="E7" i="32"/>
  <c r="F3" i="32"/>
  <c r="G6" i="32"/>
  <c r="A16" i="24"/>
  <c r="E3" i="23"/>
  <c r="A2" i="23"/>
  <c r="G99" i="20"/>
  <c r="G94" i="23"/>
  <c r="G79" i="20"/>
  <c r="G74" i="23"/>
  <c r="I109" i="20"/>
  <c r="I104" i="23"/>
  <c r="I89" i="20"/>
  <c r="I84" i="23"/>
  <c r="G109" i="20"/>
  <c r="G104" i="23"/>
  <c r="G89" i="20"/>
  <c r="G84" i="23"/>
  <c r="I99" i="20"/>
  <c r="I94" i="23"/>
  <c r="G65" i="20"/>
  <c r="G61" i="23" s="1"/>
  <c r="G60" i="23"/>
  <c r="I94" i="20"/>
  <c r="I89" i="23"/>
  <c r="I74" i="20"/>
  <c r="I69" i="23"/>
  <c r="G94" i="20"/>
  <c r="G89" i="23"/>
  <c r="G75" i="20"/>
  <c r="G71" i="23" s="1"/>
  <c r="G70" i="23"/>
  <c r="I104" i="20"/>
  <c r="I99" i="23"/>
  <c r="I84" i="20"/>
  <c r="I79" i="23"/>
  <c r="I79" i="20"/>
  <c r="I74" i="23"/>
  <c r="G104" i="20"/>
  <c r="G99" i="23"/>
  <c r="G84" i="20"/>
  <c r="G79" i="23"/>
  <c r="I60" i="20"/>
  <c r="I56" i="23" s="1"/>
  <c r="I55" i="23"/>
  <c r="A9" i="20"/>
  <c r="D9" i="20" s="1"/>
  <c r="D16" i="24" l="1"/>
  <c r="H16" i="24"/>
  <c r="I11" i="32" s="1"/>
  <c r="E16" i="24"/>
  <c r="C16" i="24"/>
  <c r="G16" i="24"/>
  <c r="H11" i="32" s="1"/>
  <c r="F16" i="24"/>
  <c r="E9" i="20"/>
  <c r="D10" i="32"/>
  <c r="E10" i="32"/>
  <c r="F10" i="32"/>
  <c r="A17" i="24"/>
  <c r="D3" i="23"/>
  <c r="I80" i="20"/>
  <c r="I76" i="23" s="1"/>
  <c r="I75" i="23"/>
  <c r="I85" i="20"/>
  <c r="I81" i="23" s="1"/>
  <c r="I80" i="23"/>
  <c r="I105" i="20"/>
  <c r="I101" i="23" s="1"/>
  <c r="I100" i="23"/>
  <c r="I100" i="20"/>
  <c r="I96" i="23" s="1"/>
  <c r="I95" i="23"/>
  <c r="G80" i="20"/>
  <c r="G76" i="23" s="1"/>
  <c r="G75" i="23"/>
  <c r="G100" i="20"/>
  <c r="G96" i="23" s="1"/>
  <c r="G95" i="23"/>
  <c r="G85" i="20"/>
  <c r="G81" i="23" s="1"/>
  <c r="G80" i="23"/>
  <c r="G105" i="20"/>
  <c r="G101" i="23" s="1"/>
  <c r="G100" i="23"/>
  <c r="G95" i="20"/>
  <c r="G91" i="23" s="1"/>
  <c r="G90" i="23"/>
  <c r="I75" i="20"/>
  <c r="I71" i="23" s="1"/>
  <c r="I70" i="23"/>
  <c r="I95" i="20"/>
  <c r="I91" i="23" s="1"/>
  <c r="I90" i="23"/>
  <c r="G90" i="20"/>
  <c r="G86" i="23" s="1"/>
  <c r="G85" i="23"/>
  <c r="G110" i="20"/>
  <c r="G106" i="23" s="1"/>
  <c r="G105" i="23"/>
  <c r="I90" i="20"/>
  <c r="I86" i="23" s="1"/>
  <c r="I85" i="23"/>
  <c r="I110" i="20"/>
  <c r="I106" i="23" s="1"/>
  <c r="I105" i="23"/>
  <c r="E4" i="23"/>
  <c r="D4" i="23"/>
  <c r="A10" i="20"/>
  <c r="D10" i="20" s="1"/>
  <c r="E17" i="24" l="1"/>
  <c r="F17" i="24"/>
  <c r="G17" i="24"/>
  <c r="H12" i="32" s="1"/>
  <c r="C17" i="24"/>
  <c r="H17" i="24"/>
  <c r="I12" i="32" s="1"/>
  <c r="D17" i="24"/>
  <c r="E10" i="20"/>
  <c r="E11" i="32"/>
  <c r="F11" i="32"/>
  <c r="D11" i="32"/>
  <c r="G11" i="32"/>
  <c r="A18" i="24"/>
  <c r="E5" i="23"/>
  <c r="D5" i="23"/>
  <c r="A11" i="20"/>
  <c r="D11" i="20" s="1"/>
  <c r="C18" i="24" l="1"/>
  <c r="D18" i="24"/>
  <c r="F18" i="24"/>
  <c r="G18" i="24"/>
  <c r="H13" i="32" s="1"/>
  <c r="E18" i="24"/>
  <c r="H18" i="24"/>
  <c r="I13" i="32" s="1"/>
  <c r="E11" i="20"/>
  <c r="D12" i="32"/>
  <c r="G12" i="32"/>
  <c r="F12" i="32"/>
  <c r="E12" i="32"/>
  <c r="A19" i="24"/>
  <c r="E6" i="23"/>
  <c r="D6" i="23"/>
  <c r="A12" i="20"/>
  <c r="D12" i="20" s="1"/>
  <c r="F19" i="24" l="1"/>
  <c r="E19" i="24"/>
  <c r="C19" i="24"/>
  <c r="H19" i="24"/>
  <c r="I14" i="32" s="1"/>
  <c r="G19" i="24"/>
  <c r="H14" i="32" s="1"/>
  <c r="D19" i="24"/>
  <c r="E12" i="20"/>
  <c r="D13" i="32"/>
  <c r="G13" i="32"/>
  <c r="E13" i="32"/>
  <c r="F13" i="32"/>
  <c r="A20" i="24"/>
  <c r="E7" i="23"/>
  <c r="D7" i="23"/>
  <c r="A13" i="20"/>
  <c r="D13" i="20" s="1"/>
  <c r="D20" i="24" l="1"/>
  <c r="G20" i="24"/>
  <c r="H15" i="32" s="1"/>
  <c r="H20" i="24"/>
  <c r="I15" i="32" s="1"/>
  <c r="C20" i="24"/>
  <c r="F20" i="24"/>
  <c r="E20" i="24"/>
  <c r="E13" i="20"/>
  <c r="E14" i="32"/>
  <c r="G14" i="32"/>
  <c r="F14" i="32"/>
  <c r="D14" i="32"/>
  <c r="A21" i="24"/>
  <c r="E8" i="23"/>
  <c r="D8" i="23"/>
  <c r="A14" i="20"/>
  <c r="D14" i="20" s="1"/>
  <c r="E21" i="24" l="1"/>
  <c r="D21" i="24"/>
  <c r="C21" i="24"/>
  <c r="H21" i="24"/>
  <c r="I16" i="32" s="1"/>
  <c r="G21" i="24"/>
  <c r="H16" i="32" s="1"/>
  <c r="F21" i="24"/>
  <c r="E14" i="20"/>
  <c r="G15" i="32"/>
  <c r="D15" i="32"/>
  <c r="F15" i="32"/>
  <c r="E15" i="32"/>
  <c r="A22" i="24"/>
  <c r="E9" i="23"/>
  <c r="D9" i="23"/>
  <c r="A15" i="20"/>
  <c r="D15" i="20" s="1"/>
  <c r="H22" i="24" l="1"/>
  <c r="I17" i="32" s="1"/>
  <c r="F22" i="24"/>
  <c r="G22" i="24"/>
  <c r="H17" i="32" s="1"/>
  <c r="E22" i="24"/>
  <c r="D22" i="24"/>
  <c r="C22" i="24"/>
  <c r="E15" i="20"/>
  <c r="F16" i="32"/>
  <c r="G16" i="32"/>
  <c r="E16" i="32"/>
  <c r="D16" i="32"/>
  <c r="A23" i="24"/>
  <c r="E10" i="23"/>
  <c r="D10" i="23"/>
  <c r="A16" i="20"/>
  <c r="D16" i="20" s="1"/>
  <c r="H23" i="24" l="1"/>
  <c r="I18" i="32" s="1"/>
  <c r="C23" i="24"/>
  <c r="G23" i="24"/>
  <c r="H18" i="32" s="1"/>
  <c r="F23" i="24"/>
  <c r="D23" i="24"/>
  <c r="E23" i="24"/>
  <c r="E16" i="20"/>
  <c r="F17" i="32"/>
  <c r="E17" i="32"/>
  <c r="D17" i="32"/>
  <c r="G17" i="32"/>
  <c r="A24" i="24"/>
  <c r="E11" i="23"/>
  <c r="D11" i="23"/>
  <c r="A17" i="20"/>
  <c r="D17" i="20" s="1"/>
  <c r="D24" i="24" l="1"/>
  <c r="F24" i="24"/>
  <c r="C24" i="24"/>
  <c r="E24" i="24"/>
  <c r="G24" i="24"/>
  <c r="H19" i="32" s="1"/>
  <c r="H24" i="24"/>
  <c r="I19" i="32" s="1"/>
  <c r="E17" i="20"/>
  <c r="G18" i="32"/>
  <c r="E18" i="32"/>
  <c r="F18" i="32"/>
  <c r="D18" i="32"/>
  <c r="A25" i="24"/>
  <c r="E12" i="23"/>
  <c r="D12" i="23"/>
  <c r="A18" i="20"/>
  <c r="D18" i="20" s="1"/>
  <c r="E25" i="24" l="1"/>
  <c r="C25" i="24"/>
  <c r="H25" i="24"/>
  <c r="I20" i="32" s="1"/>
  <c r="D25" i="24"/>
  <c r="G25" i="24"/>
  <c r="H20" i="32" s="1"/>
  <c r="F25" i="24"/>
  <c r="E18" i="20"/>
  <c r="G19" i="32"/>
  <c r="F19" i="32"/>
  <c r="E19" i="32"/>
  <c r="D19" i="32"/>
  <c r="A26" i="24"/>
  <c r="E13" i="23"/>
  <c r="D13" i="23"/>
  <c r="A19" i="20"/>
  <c r="D19" i="20" s="1"/>
  <c r="D26" i="24" l="1"/>
  <c r="G26" i="24"/>
  <c r="H21" i="32" s="1"/>
  <c r="H26" i="24"/>
  <c r="I21" i="32" s="1"/>
  <c r="E26" i="24"/>
  <c r="C26" i="24"/>
  <c r="F26" i="24"/>
  <c r="E19" i="20"/>
  <c r="G20" i="32"/>
  <c r="F20" i="32"/>
  <c r="E20" i="32"/>
  <c r="D20" i="32"/>
  <c r="A27" i="24"/>
  <c r="E14" i="23"/>
  <c r="D14" i="23"/>
  <c r="A20" i="20"/>
  <c r="D20" i="20" s="1"/>
  <c r="D27" i="24" l="1"/>
  <c r="E27" i="24"/>
  <c r="C27" i="24"/>
  <c r="H27" i="24"/>
  <c r="I22" i="32" s="1"/>
  <c r="F27" i="24"/>
  <c r="G27" i="24"/>
  <c r="H22" i="32" s="1"/>
  <c r="E20" i="20"/>
  <c r="G21" i="32"/>
  <c r="E21" i="32"/>
  <c r="D21" i="32"/>
  <c r="F21" i="32"/>
  <c r="A28" i="24"/>
  <c r="E15" i="23"/>
  <c r="D15" i="23"/>
  <c r="A21" i="20"/>
  <c r="D21" i="20" s="1"/>
  <c r="G28" i="24" l="1"/>
  <c r="H23" i="32" s="1"/>
  <c r="H28" i="24"/>
  <c r="I23" i="32" s="1"/>
  <c r="D28" i="24"/>
  <c r="C28" i="24"/>
  <c r="F28" i="24"/>
  <c r="E28" i="24"/>
  <c r="E21" i="20"/>
  <c r="G22" i="32"/>
  <c r="E22" i="32"/>
  <c r="F22" i="32"/>
  <c r="D22" i="32"/>
  <c r="A29" i="24"/>
  <c r="E16" i="23"/>
  <c r="D16" i="23"/>
  <c r="A22" i="20"/>
  <c r="D22" i="20" s="1"/>
  <c r="G29" i="24" l="1"/>
  <c r="H24" i="32" s="1"/>
  <c r="D29" i="24"/>
  <c r="E29" i="24"/>
  <c r="C29" i="24"/>
  <c r="F29" i="24"/>
  <c r="H29" i="24"/>
  <c r="I24" i="32" s="1"/>
  <c r="E22" i="20"/>
  <c r="G23" i="32"/>
  <c r="E23" i="32"/>
  <c r="F23" i="32"/>
  <c r="D23" i="32"/>
  <c r="A30" i="24"/>
  <c r="E17" i="23"/>
  <c r="D17" i="23"/>
  <c r="A23" i="20"/>
  <c r="D23" i="20" s="1"/>
  <c r="C30" i="24" l="1"/>
  <c r="F30" i="24"/>
  <c r="G30" i="24"/>
  <c r="H25" i="32" s="1"/>
  <c r="E30" i="24"/>
  <c r="D30" i="24"/>
  <c r="H30" i="24"/>
  <c r="I25" i="32" s="1"/>
  <c r="E23" i="20"/>
  <c r="G24" i="32"/>
  <c r="E24" i="32"/>
  <c r="D24" i="32"/>
  <c r="F24" i="32"/>
  <c r="A31" i="24"/>
  <c r="E18" i="23"/>
  <c r="D18" i="23"/>
  <c r="A24" i="20"/>
  <c r="D24" i="20" s="1"/>
  <c r="E31" i="24" l="1"/>
  <c r="H31" i="24"/>
  <c r="I26" i="32" s="1"/>
  <c r="G31" i="24"/>
  <c r="H26" i="32" s="1"/>
  <c r="D31" i="24"/>
  <c r="C31" i="24"/>
  <c r="F31" i="24"/>
  <c r="E24" i="20"/>
  <c r="E25" i="32"/>
  <c r="G25" i="32"/>
  <c r="D25" i="32"/>
  <c r="F25" i="32"/>
  <c r="A32" i="24"/>
  <c r="E19" i="23"/>
  <c r="D19" i="23"/>
  <c r="A25" i="20"/>
  <c r="D25" i="20" s="1"/>
  <c r="E32" i="24" l="1"/>
  <c r="C32" i="24"/>
  <c r="H32" i="24"/>
  <c r="I27" i="32" s="1"/>
  <c r="F32" i="24"/>
  <c r="G32" i="24"/>
  <c r="H27" i="32" s="1"/>
  <c r="D32" i="24"/>
  <c r="E25" i="20"/>
  <c r="E26" i="32"/>
  <c r="F26" i="32"/>
  <c r="G26" i="32"/>
  <c r="D26" i="32"/>
  <c r="A33" i="24"/>
  <c r="E20" i="23"/>
  <c r="D20" i="23"/>
  <c r="A26" i="20"/>
  <c r="D26" i="20" s="1"/>
  <c r="D33" i="24" l="1"/>
  <c r="E33" i="24"/>
  <c r="C33" i="24"/>
  <c r="H33" i="24"/>
  <c r="I28" i="32" s="1"/>
  <c r="F33" i="24"/>
  <c r="G33" i="24"/>
  <c r="H28" i="32" s="1"/>
  <c r="E26" i="20"/>
  <c r="G27" i="32"/>
  <c r="D27" i="32"/>
  <c r="F27" i="32"/>
  <c r="E27" i="32"/>
  <c r="A34" i="24"/>
  <c r="E21" i="23"/>
  <c r="D21" i="23"/>
  <c r="A27" i="20"/>
  <c r="D27" i="20" s="1"/>
  <c r="F34" i="24" l="1"/>
  <c r="G34" i="24"/>
  <c r="H29" i="32" s="1"/>
  <c r="E34" i="24"/>
  <c r="H34" i="24"/>
  <c r="I29" i="32" s="1"/>
  <c r="D34" i="24"/>
  <c r="C34" i="24"/>
  <c r="E27" i="20"/>
  <c r="D28" i="32"/>
  <c r="G28" i="32"/>
  <c r="E28" i="32"/>
  <c r="F28" i="32"/>
  <c r="A35" i="24"/>
  <c r="E22" i="23"/>
  <c r="D22" i="23"/>
  <c r="A28" i="20"/>
  <c r="D28" i="20" s="1"/>
  <c r="G35" i="24" l="1"/>
  <c r="H30" i="32" s="1"/>
  <c r="C35" i="24"/>
  <c r="D35" i="24"/>
  <c r="F35" i="24"/>
  <c r="H35" i="24"/>
  <c r="I30" i="32" s="1"/>
  <c r="E35" i="24"/>
  <c r="E28" i="20"/>
  <c r="D29" i="32"/>
  <c r="G29" i="32"/>
  <c r="F29" i="32"/>
  <c r="E29" i="32"/>
  <c r="A36" i="24"/>
  <c r="E23" i="23"/>
  <c r="D23" i="23"/>
  <c r="A29" i="20"/>
  <c r="D29" i="20" s="1"/>
  <c r="C36" i="24" l="1"/>
  <c r="F36" i="24"/>
  <c r="D36" i="24"/>
  <c r="E36" i="24"/>
  <c r="H36" i="24"/>
  <c r="I31" i="32" s="1"/>
  <c r="G36" i="24"/>
  <c r="H31" i="32" s="1"/>
  <c r="E29" i="20"/>
  <c r="G30" i="32"/>
  <c r="D30" i="32"/>
  <c r="E30" i="32"/>
  <c r="F30" i="32"/>
  <c r="A37" i="24"/>
  <c r="E24" i="23"/>
  <c r="D24" i="23"/>
  <c r="A30" i="20"/>
  <c r="D30" i="20" s="1"/>
  <c r="G37" i="24" l="1"/>
  <c r="H32" i="32" s="1"/>
  <c r="F37" i="24"/>
  <c r="E37" i="24"/>
  <c r="C37" i="24"/>
  <c r="H37" i="24"/>
  <c r="I32" i="32" s="1"/>
  <c r="D37" i="24"/>
  <c r="E30" i="20"/>
  <c r="G31" i="32"/>
  <c r="E31" i="32"/>
  <c r="F31" i="32"/>
  <c r="D31" i="32"/>
  <c r="A38" i="24"/>
  <c r="E25" i="23"/>
  <c r="D25" i="23"/>
  <c r="A31" i="20"/>
  <c r="D31" i="20" s="1"/>
  <c r="H38" i="24" l="1"/>
  <c r="I33" i="32" s="1"/>
  <c r="D38" i="24"/>
  <c r="C38" i="24"/>
  <c r="F38" i="24"/>
  <c r="G38" i="24"/>
  <c r="H33" i="32" s="1"/>
  <c r="E38" i="24"/>
  <c r="E31" i="20"/>
  <c r="G32" i="32"/>
  <c r="D32" i="32"/>
  <c r="F32" i="32"/>
  <c r="E32" i="32"/>
  <c r="A39" i="24"/>
  <c r="E26" i="23"/>
  <c r="D26" i="23"/>
  <c r="A32" i="20"/>
  <c r="D32" i="20" s="1"/>
  <c r="E39" i="24" l="1"/>
  <c r="C39" i="24"/>
  <c r="F39" i="24"/>
  <c r="H39" i="24"/>
  <c r="I34" i="32" s="1"/>
  <c r="G39" i="24"/>
  <c r="H34" i="32" s="1"/>
  <c r="D39" i="24"/>
  <c r="E32" i="20"/>
  <c r="D33" i="32"/>
  <c r="E33" i="32"/>
  <c r="G33" i="32"/>
  <c r="F33" i="32"/>
  <c r="A40" i="24"/>
  <c r="E27" i="23"/>
  <c r="D27" i="23"/>
  <c r="A33" i="20"/>
  <c r="D33" i="20" s="1"/>
  <c r="D40" i="24" l="1"/>
  <c r="H40" i="24"/>
  <c r="I35" i="32" s="1"/>
  <c r="G40" i="24"/>
  <c r="H35" i="32" s="1"/>
  <c r="C40" i="24"/>
  <c r="F40" i="24"/>
  <c r="E40" i="24"/>
  <c r="E33" i="20"/>
  <c r="E34" i="32"/>
  <c r="D34" i="32"/>
  <c r="G34" i="32"/>
  <c r="F34" i="32"/>
  <c r="A41" i="24"/>
  <c r="E28" i="23"/>
  <c r="D28" i="23"/>
  <c r="A34" i="20"/>
  <c r="D34" i="20" s="1"/>
  <c r="G41" i="24" l="1"/>
  <c r="H36" i="32" s="1"/>
  <c r="D41" i="24"/>
  <c r="F41" i="24"/>
  <c r="E41" i="24"/>
  <c r="C41" i="24"/>
  <c r="H41" i="24"/>
  <c r="I36" i="32" s="1"/>
  <c r="E34" i="20"/>
  <c r="D35" i="32"/>
  <c r="E35" i="32"/>
  <c r="F35" i="32"/>
  <c r="G35" i="32"/>
  <c r="A42" i="24"/>
  <c r="E29" i="23"/>
  <c r="D29" i="23"/>
  <c r="A35" i="20"/>
  <c r="D35" i="20" s="1"/>
  <c r="C42" i="24" l="1"/>
  <c r="F42" i="24"/>
  <c r="D42" i="24"/>
  <c r="G42" i="24"/>
  <c r="H37" i="32" s="1"/>
  <c r="E42" i="24"/>
  <c r="H42" i="24"/>
  <c r="I37" i="32" s="1"/>
  <c r="E35" i="20"/>
  <c r="G36" i="32"/>
  <c r="F36" i="32"/>
  <c r="D36" i="32"/>
  <c r="E36" i="32"/>
  <c r="A43" i="24"/>
  <c r="E30" i="23"/>
  <c r="D30" i="23"/>
  <c r="A36" i="20"/>
  <c r="D36" i="20" s="1"/>
  <c r="H43" i="24" l="1"/>
  <c r="I38" i="32" s="1"/>
  <c r="G43" i="24"/>
  <c r="H38" i="32" s="1"/>
  <c r="D43" i="24"/>
  <c r="E43" i="24"/>
  <c r="C43" i="24"/>
  <c r="F43" i="24"/>
  <c r="E36" i="20"/>
  <c r="D37" i="32"/>
  <c r="E37" i="32"/>
  <c r="G37" i="32"/>
  <c r="F37" i="32"/>
  <c r="A44" i="24"/>
  <c r="E31" i="23"/>
  <c r="D31" i="23"/>
  <c r="A37" i="20"/>
  <c r="D37" i="20" s="1"/>
  <c r="E44" i="24" l="1"/>
  <c r="H44" i="24"/>
  <c r="I39" i="32" s="1"/>
  <c r="C44" i="24"/>
  <c r="F44" i="24"/>
  <c r="D44" i="24"/>
  <c r="G44" i="24"/>
  <c r="H39" i="32" s="1"/>
  <c r="E37" i="20"/>
  <c r="E38" i="32"/>
  <c r="G38" i="32"/>
  <c r="D38" i="32"/>
  <c r="F38" i="32"/>
  <c r="A45" i="24"/>
  <c r="E32" i="23"/>
  <c r="D32" i="23"/>
  <c r="A38" i="20"/>
  <c r="D38" i="20" s="1"/>
  <c r="D45" i="24" l="1"/>
  <c r="E45" i="24"/>
  <c r="C45" i="24"/>
  <c r="H45" i="24"/>
  <c r="I40" i="32" s="1"/>
  <c r="F45" i="24"/>
  <c r="G45" i="24"/>
  <c r="H40" i="32" s="1"/>
  <c r="E38" i="20"/>
  <c r="E39" i="32"/>
  <c r="F39" i="32"/>
  <c r="G39" i="32"/>
  <c r="D39" i="32"/>
  <c r="A46" i="24"/>
  <c r="E33" i="23"/>
  <c r="D33" i="23"/>
  <c r="A39" i="20"/>
  <c r="D39" i="20" s="1"/>
  <c r="G46" i="24" l="1"/>
  <c r="H41" i="32" s="1"/>
  <c r="E46" i="24"/>
  <c r="D46" i="24"/>
  <c r="H46" i="24"/>
  <c r="I41" i="32" s="1"/>
  <c r="F46" i="24"/>
  <c r="C46" i="24"/>
  <c r="E39" i="20"/>
  <c r="F40" i="32"/>
  <c r="G40" i="32"/>
  <c r="E40" i="32"/>
  <c r="D40" i="32"/>
  <c r="A47" i="24"/>
  <c r="E34" i="23"/>
  <c r="D34" i="23"/>
  <c r="A40" i="20"/>
  <c r="D40" i="20" s="1"/>
  <c r="D47" i="24" l="1"/>
  <c r="F47" i="24"/>
  <c r="C47" i="24"/>
  <c r="E47" i="24"/>
  <c r="G47" i="24"/>
  <c r="H42" i="32" s="1"/>
  <c r="H47" i="24"/>
  <c r="I42" i="32" s="1"/>
  <c r="E40" i="20"/>
  <c r="E41" i="32"/>
  <c r="F41" i="32"/>
  <c r="G41" i="32"/>
  <c r="D41" i="32"/>
  <c r="A48" i="24"/>
  <c r="E35" i="23"/>
  <c r="D35" i="23"/>
  <c r="A41" i="20"/>
  <c r="D41" i="20" s="1"/>
  <c r="F48" i="24" l="1"/>
  <c r="D48" i="24"/>
  <c r="G48" i="24"/>
  <c r="H43" i="32" s="1"/>
  <c r="E48" i="24"/>
  <c r="C48" i="24"/>
  <c r="H48" i="24"/>
  <c r="I43" i="32" s="1"/>
  <c r="E41" i="20"/>
  <c r="D42" i="32"/>
  <c r="G42" i="32"/>
  <c r="F42" i="32"/>
  <c r="E42" i="32"/>
  <c r="A49" i="24"/>
  <c r="E36" i="23"/>
  <c r="D36" i="23"/>
  <c r="A42" i="20"/>
  <c r="D42" i="20" s="1"/>
  <c r="F49" i="24" l="1"/>
  <c r="D49" i="24"/>
  <c r="E49" i="24"/>
  <c r="C49" i="24"/>
  <c r="H49" i="24"/>
  <c r="I44" i="32" s="1"/>
  <c r="G49" i="24"/>
  <c r="H44" i="32" s="1"/>
  <c r="E42" i="20"/>
  <c r="F43" i="32"/>
  <c r="G43" i="32"/>
  <c r="D43" i="32"/>
  <c r="E43" i="32"/>
  <c r="A50" i="24"/>
  <c r="E37" i="23"/>
  <c r="D37" i="23"/>
  <c r="A43" i="20"/>
  <c r="D43" i="20" s="1"/>
  <c r="H50" i="24" l="1"/>
  <c r="I45" i="32" s="1"/>
  <c r="C50" i="24"/>
  <c r="F50" i="24"/>
  <c r="G50" i="24"/>
  <c r="H45" i="32" s="1"/>
  <c r="E50" i="24"/>
  <c r="D50" i="24"/>
  <c r="E43" i="20"/>
  <c r="F44" i="32"/>
  <c r="E44" i="32"/>
  <c r="G44" i="32"/>
  <c r="D44" i="32"/>
  <c r="D38" i="23"/>
  <c r="E38" i="23"/>
  <c r="A44" i="20"/>
  <c r="D44" i="20" s="1"/>
  <c r="E44" i="20" l="1"/>
  <c r="G45" i="32"/>
  <c r="F45" i="32"/>
  <c r="E45" i="32"/>
  <c r="D45" i="32"/>
  <c r="D39" i="23"/>
  <c r="E39" i="23"/>
  <c r="A45" i="20"/>
  <c r="D45" i="20" s="1"/>
  <c r="E45" i="20" l="1"/>
  <c r="D40" i="23"/>
  <c r="E40" i="23"/>
  <c r="A46" i="20"/>
  <c r="D46" i="20" s="1"/>
  <c r="E46" i="20" l="1"/>
  <c r="D41" i="23"/>
  <c r="A47" i="20"/>
  <c r="D47" i="20" s="1"/>
  <c r="E41" i="23"/>
  <c r="E47" i="20" l="1"/>
  <c r="A48" i="20"/>
  <c r="D48" i="20" s="1"/>
  <c r="D42" i="23"/>
  <c r="E42" i="23"/>
  <c r="E48" i="20" l="1"/>
  <c r="A49" i="20"/>
  <c r="D49" i="20" s="1"/>
  <c r="D43" i="23"/>
  <c r="E43" i="23"/>
  <c r="E49" i="20" l="1"/>
  <c r="A50" i="20"/>
  <c r="D50" i="20" s="1"/>
  <c r="D44" i="23"/>
  <c r="E44" i="23"/>
  <c r="E50" i="20" l="1"/>
  <c r="A51" i="20"/>
  <c r="D51" i="20" s="1"/>
  <c r="D45" i="23"/>
  <c r="E45" i="23"/>
  <c r="E51" i="20" l="1"/>
  <c r="D46" i="23"/>
  <c r="A52" i="20"/>
  <c r="D52" i="20" s="1"/>
  <c r="E46" i="23"/>
  <c r="E52" i="20" l="1"/>
  <c r="A53" i="20"/>
  <c r="D53" i="20" s="1"/>
  <c r="D47" i="23"/>
  <c r="E47" i="23"/>
  <c r="E53" i="20" l="1"/>
  <c r="A54" i="20"/>
  <c r="D54" i="20" s="1"/>
  <c r="D48" i="23"/>
  <c r="E48" i="23"/>
  <c r="E54" i="20" l="1"/>
  <c r="A55" i="20"/>
  <c r="D55" i="20" s="1"/>
  <c r="D49" i="23"/>
  <c r="E49" i="23"/>
  <c r="E55" i="20" l="1"/>
  <c r="A56" i="20"/>
  <c r="D56" i="20" s="1"/>
  <c r="D50" i="23"/>
  <c r="E50" i="23"/>
  <c r="E56" i="20" l="1"/>
  <c r="E51" i="23"/>
  <c r="D51" i="23"/>
  <c r="A57" i="20"/>
  <c r="D57" i="20" s="1"/>
  <c r="E57" i="20" l="1"/>
  <c r="E52" i="23"/>
  <c r="D52" i="23"/>
  <c r="A58" i="20"/>
  <c r="D58" i="20" s="1"/>
  <c r="E58" i="20" l="1"/>
  <c r="E53" i="23"/>
  <c r="D53" i="23"/>
  <c r="A59" i="20"/>
  <c r="D59" i="20" s="1"/>
  <c r="E59" i="20" l="1"/>
  <c r="E54" i="23"/>
  <c r="D54" i="23"/>
  <c r="A60" i="20"/>
  <c r="D60" i="20" s="1"/>
  <c r="E60" i="20" l="1"/>
  <c r="E55" i="23"/>
  <c r="D55" i="23"/>
  <c r="A61" i="20"/>
  <c r="D61" i="20" s="1"/>
  <c r="E61" i="20" l="1"/>
  <c r="E56" i="23"/>
  <c r="D56" i="23"/>
  <c r="A62" i="20"/>
  <c r="D62" i="20" s="1"/>
  <c r="E62" i="20" l="1"/>
  <c r="E57" i="23"/>
  <c r="D57" i="23"/>
  <c r="A63" i="20"/>
  <c r="D63" i="20" s="1"/>
  <c r="E63" i="20" l="1"/>
  <c r="E58" i="23"/>
  <c r="D58" i="23"/>
  <c r="A64" i="20"/>
  <c r="D64" i="20" s="1"/>
  <c r="E64" i="20" l="1"/>
  <c r="E59" i="23"/>
  <c r="D59" i="23"/>
  <c r="A65" i="20"/>
  <c r="D65" i="20" s="1"/>
  <c r="E65" i="20" l="1"/>
  <c r="E60" i="23"/>
  <c r="D60" i="23"/>
  <c r="A66" i="20"/>
  <c r="D66" i="20" s="1"/>
  <c r="E66" i="20" l="1"/>
  <c r="E61" i="23"/>
  <c r="D61" i="23"/>
  <c r="A67" i="20"/>
  <c r="D67" i="20" s="1"/>
  <c r="E67" i="20" l="1"/>
  <c r="E62" i="23"/>
  <c r="D62" i="23"/>
  <c r="A68" i="20"/>
  <c r="D68" i="20" s="1"/>
  <c r="E68" i="20" l="1"/>
  <c r="E63" i="23"/>
  <c r="D63" i="23"/>
  <c r="A69" i="20"/>
  <c r="D69" i="20" s="1"/>
  <c r="E69" i="20" l="1"/>
  <c r="E64" i="23"/>
  <c r="D64" i="23"/>
  <c r="A70" i="20"/>
  <c r="D70" i="20" s="1"/>
  <c r="E70" i="20" l="1"/>
  <c r="E65" i="23"/>
  <c r="D65" i="23"/>
  <c r="A71" i="20"/>
  <c r="D71" i="20" s="1"/>
  <c r="E71" i="20" l="1"/>
  <c r="E66" i="23"/>
  <c r="D66" i="23"/>
  <c r="A72" i="20"/>
  <c r="D72" i="20" s="1"/>
  <c r="E72" i="20" l="1"/>
  <c r="E67" i="23"/>
  <c r="D67" i="23"/>
  <c r="A73" i="20"/>
  <c r="D73" i="20" s="1"/>
  <c r="E73" i="20" l="1"/>
  <c r="E68" i="23"/>
  <c r="D68" i="23"/>
  <c r="A74" i="20"/>
  <c r="D74" i="20" s="1"/>
  <c r="E74" i="20" l="1"/>
  <c r="E69" i="23"/>
  <c r="D69" i="23"/>
  <c r="A75" i="20"/>
  <c r="D75" i="20" s="1"/>
  <c r="E75" i="20" l="1"/>
  <c r="E70" i="23"/>
  <c r="D70" i="23"/>
  <c r="A76" i="20"/>
  <c r="D76" i="20" s="1"/>
  <c r="E76" i="20" l="1"/>
  <c r="E71" i="23"/>
  <c r="D71" i="23"/>
  <c r="A77" i="20"/>
  <c r="D77" i="20" s="1"/>
  <c r="E77" i="20" l="1"/>
  <c r="E72" i="23"/>
  <c r="D72" i="23"/>
  <c r="A78" i="20"/>
  <c r="D78" i="20" s="1"/>
  <c r="E78" i="20" l="1"/>
  <c r="E73" i="23"/>
  <c r="D73" i="23"/>
  <c r="A79" i="20"/>
  <c r="D79" i="20" s="1"/>
  <c r="E79" i="20" l="1"/>
  <c r="E74" i="23"/>
  <c r="D74" i="23"/>
  <c r="A80" i="20"/>
  <c r="D80" i="20" s="1"/>
  <c r="E80" i="20" l="1"/>
  <c r="E75" i="23"/>
  <c r="D75" i="23"/>
  <c r="A81" i="20"/>
  <c r="D81" i="20" s="1"/>
  <c r="E81" i="20" l="1"/>
  <c r="E76" i="23"/>
  <c r="D76" i="23"/>
  <c r="A82" i="20"/>
  <c r="D82" i="20" s="1"/>
  <c r="E82" i="20" l="1"/>
  <c r="E77" i="23"/>
  <c r="D77" i="23"/>
  <c r="A83" i="20"/>
  <c r="D83" i="20" s="1"/>
  <c r="E83" i="20" l="1"/>
  <c r="E78" i="23"/>
  <c r="D78" i="23"/>
  <c r="A84" i="20"/>
  <c r="D84" i="20" s="1"/>
  <c r="E84" i="20" l="1"/>
  <c r="E79" i="23"/>
  <c r="D79" i="23"/>
  <c r="A85" i="20"/>
  <c r="D85" i="20" s="1"/>
  <c r="E85" i="20" l="1"/>
  <c r="E80" i="23"/>
  <c r="D80" i="23"/>
  <c r="A86" i="20"/>
  <c r="D86" i="20" s="1"/>
  <c r="E86" i="20" l="1"/>
  <c r="E81" i="23"/>
  <c r="D81" i="23"/>
  <c r="A87" i="20"/>
  <c r="D87" i="20" s="1"/>
  <c r="E87" i="20" l="1"/>
  <c r="E82" i="23"/>
  <c r="D82" i="23"/>
  <c r="A88" i="20"/>
  <c r="D88" i="20" s="1"/>
  <c r="E88" i="20" l="1"/>
  <c r="E83" i="23"/>
  <c r="D83" i="23"/>
  <c r="A89" i="20"/>
  <c r="D89" i="20" s="1"/>
  <c r="E89" i="20" l="1"/>
  <c r="E84" i="23"/>
  <c r="D84" i="23"/>
  <c r="A90" i="20"/>
  <c r="D90" i="20" s="1"/>
  <c r="E90" i="20" l="1"/>
  <c r="E85" i="23"/>
  <c r="D85" i="23"/>
  <c r="A91" i="20"/>
  <c r="D91" i="20" s="1"/>
  <c r="E91" i="20" l="1"/>
  <c r="E86" i="23"/>
  <c r="D86" i="23"/>
  <c r="A92" i="20"/>
  <c r="D92" i="20" s="1"/>
  <c r="E92" i="20" l="1"/>
  <c r="E87" i="23"/>
  <c r="D87" i="23"/>
  <c r="A93" i="20"/>
  <c r="D93" i="20" s="1"/>
  <c r="E93" i="20" l="1"/>
  <c r="E88" i="23"/>
  <c r="D88" i="23"/>
  <c r="A94" i="20"/>
  <c r="D94" i="20" s="1"/>
  <c r="E94" i="20" l="1"/>
  <c r="E89" i="23"/>
  <c r="D89" i="23"/>
  <c r="A95" i="20"/>
  <c r="D95" i="20" s="1"/>
  <c r="E95" i="20" l="1"/>
  <c r="E90" i="23"/>
  <c r="D90" i="23"/>
  <c r="A96" i="20"/>
  <c r="D96" i="20" s="1"/>
  <c r="E96" i="20" l="1"/>
  <c r="E91" i="23"/>
  <c r="D91" i="23"/>
  <c r="A97" i="20"/>
  <c r="D97" i="20" s="1"/>
  <c r="E97" i="20" l="1"/>
  <c r="E92" i="23"/>
  <c r="D92" i="23"/>
  <c r="A98" i="20"/>
  <c r="D98" i="20" s="1"/>
  <c r="E98" i="20" l="1"/>
  <c r="E93" i="23"/>
  <c r="D93" i="23"/>
  <c r="A99" i="20"/>
  <c r="D99" i="20" s="1"/>
  <c r="E99" i="20" l="1"/>
  <c r="E94" i="23"/>
  <c r="D94" i="23"/>
  <c r="A100" i="20"/>
  <c r="D100" i="20" s="1"/>
  <c r="E100" i="20" l="1"/>
  <c r="E95" i="23"/>
  <c r="D95" i="23"/>
  <c r="A101" i="20"/>
  <c r="D101" i="20" s="1"/>
  <c r="E101" i="20" l="1"/>
  <c r="E96" i="23"/>
  <c r="D96" i="23"/>
  <c r="A102" i="20"/>
  <c r="D102" i="20" s="1"/>
  <c r="E102" i="20" l="1"/>
  <c r="E97" i="23"/>
  <c r="D97" i="23"/>
  <c r="A103" i="20"/>
  <c r="D103" i="20" s="1"/>
  <c r="E103" i="20" l="1"/>
  <c r="E98" i="23"/>
  <c r="D98" i="23"/>
  <c r="A104" i="20"/>
  <c r="D104" i="20" s="1"/>
  <c r="E104" i="20" l="1"/>
  <c r="E99" i="23"/>
  <c r="D99" i="23"/>
  <c r="A105" i="20"/>
  <c r="D105" i="20" s="1"/>
  <c r="E105" i="20" l="1"/>
  <c r="E100" i="23"/>
  <c r="D100" i="23"/>
  <c r="A106" i="20"/>
  <c r="D106" i="20" s="1"/>
  <c r="E106" i="20" l="1"/>
  <c r="E101" i="23"/>
  <c r="D101" i="23"/>
  <c r="A107" i="20"/>
  <c r="D107" i="20" s="1"/>
  <c r="E107" i="20" l="1"/>
  <c r="E102" i="23"/>
  <c r="D102" i="23"/>
  <c r="A108" i="20"/>
  <c r="D108" i="20" s="1"/>
  <c r="E108" i="20" l="1"/>
  <c r="E103" i="23"/>
  <c r="D103" i="23"/>
  <c r="A109" i="20"/>
  <c r="D109" i="20" s="1"/>
  <c r="E109" i="20" l="1"/>
  <c r="E104" i="23"/>
  <c r="D104" i="23"/>
  <c r="A110" i="20"/>
  <c r="D110" i="20" l="1"/>
  <c r="E110" i="20" s="1"/>
  <c r="E106" i="23" s="1"/>
  <c r="E105" i="23"/>
  <c r="D105" i="23"/>
  <c r="D2" i="23"/>
  <c r="E2" i="23"/>
  <c r="D106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M6" authorId="0" shapeId="0" xr:uid="{00000000-0006-0000-0100-000001000000}">
      <text>
        <r>
          <rPr>
            <sz val="9"/>
            <color indexed="81"/>
            <rFont val="Tahoma"/>
            <family val="2"/>
          </rPr>
          <t>Enter a "1" to mark the deliverable encountering an issue identified on the General Issues page.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G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Use filter to control # bullet lines
</t>
        </r>
      </text>
    </comment>
    <comment ref="H5" authorId="0" shapeId="0" xr:uid="{00000000-0006-0000-0200-000002000000}">
      <text>
        <r>
          <rPr>
            <sz val="9"/>
            <color indexed="81"/>
            <rFont val="Tahoma"/>
            <family val="2"/>
          </rPr>
          <t>Fill in bullet points to explain items completed during current work period.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</rPr>
          <t>If you copy content from another source, please paste in as values</t>
        </r>
      </text>
    </comment>
    <comment ref="D5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enter a "1" in cells that apply
</t>
        </r>
      </text>
    </comment>
    <comment ref="G5" authorId="0" shapeId="0" xr:uid="{00000000-0006-0000-0300-000003000000}">
      <text>
        <r>
          <rPr>
            <sz val="9"/>
            <color indexed="81"/>
            <rFont val="Tahoma"/>
            <family val="2"/>
          </rPr>
          <t>Select a "1" to indicate Issue has been closed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 xr:uid="{00000000-0006-0000-0300-000004000000}">
      <text>
        <r>
          <rPr>
            <sz val="9"/>
            <color indexed="81"/>
            <rFont val="Tahoma"/>
            <family val="2"/>
          </rPr>
          <t>Fill in comments only when the challenge has been met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Deliverables" description="Connection to the 'Deliverables' query in the workbook." type="5" refreshedVersion="6" background="1" saveData="1">
    <dbPr connection="Provider=Microsoft.Mashup.OleDb.1;Data Source=$Workbook$;Location=Deliverables;Extended Properties=&quot;&quot;" command="SELECT * FROM [Deliverables]"/>
  </connection>
  <connection id="2" xr16:uid="{00000000-0015-0000-FFFF-FFFF01000000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00000000-0015-0000-FFFF-FFFF02000000}" keepAlive="1" name="Query - vw_ConsultantTaskItems" description="Connection to the 'vw_ConsultantTaskItems' query in the workbook." type="5" refreshedVersion="6" background="1" saveData="1">
    <dbPr connection="Provider=Microsoft.Mashup.OleDb.1;Data Source=$Workbook$;Location=vw_ConsultantTaskItems;Extended Properties=&quot;&quot;" command="SELECT * FROM [vw_ConsultantTaskItems]"/>
  </connection>
  <connection id="4" xr16:uid="{00000000-0015-0000-FFFF-FFFF03000000}" keepAlive="1" name="Query - vw_Deliverables_wVendorTaskId" description="Connection to the 'vw_Deliverables_wVendorTaskId' query in the workbook." type="5" refreshedVersion="6" background="1" saveData="1">
    <dbPr connection="Provider=Microsoft.Mashup.OleDb.1;Data Source=$Workbook$;Location=vw_Deliverables_wVendorTaskId;Extended Properties=&quot;&quot;" command="SELECT * FROM [vw_Deliverables_wVendorTaskId]"/>
  </connection>
</connections>
</file>

<file path=xl/sharedStrings.xml><?xml version="1.0" encoding="utf-8"?>
<sst xmlns="http://schemas.openxmlformats.org/spreadsheetml/2006/main" count="2535" uniqueCount="899">
  <si>
    <t>Consultant</t>
  </si>
  <si>
    <t>Phase</t>
  </si>
  <si>
    <t>HDR</t>
  </si>
  <si>
    <t>b) Project Controls</t>
  </si>
  <si>
    <t>a) Project Integration</t>
  </si>
  <si>
    <t>c) Communications and Public Outreach</t>
  </si>
  <si>
    <t>e) Environmental Planning and Analysis</t>
  </si>
  <si>
    <t>f) Permitting Agreeements</t>
  </si>
  <si>
    <t>i) Geotechnical Engineering</t>
  </si>
  <si>
    <t>h) Engineering</t>
  </si>
  <si>
    <t>Service Areas</t>
  </si>
  <si>
    <t>TBD</t>
  </si>
  <si>
    <t>Status</t>
  </si>
  <si>
    <t>Task Name</t>
  </si>
  <si>
    <t>Project Management</t>
  </si>
  <si>
    <t>INT</t>
  </si>
  <si>
    <t>PER</t>
  </si>
  <si>
    <t>GEO</t>
  </si>
  <si>
    <t>E</t>
  </si>
  <si>
    <t>COM</t>
  </si>
  <si>
    <t>Service_Areas</t>
  </si>
  <si>
    <t>A</t>
  </si>
  <si>
    <t>B</t>
  </si>
  <si>
    <t>C</t>
  </si>
  <si>
    <t>D</t>
  </si>
  <si>
    <t>F</t>
  </si>
  <si>
    <t>G</t>
  </si>
  <si>
    <t>H</t>
  </si>
  <si>
    <t>I</t>
  </si>
  <si>
    <t>Service_ID</t>
  </si>
  <si>
    <t>Service_Code</t>
  </si>
  <si>
    <t>Trapasso</t>
  </si>
  <si>
    <t>Spesert</t>
  </si>
  <si>
    <t>Jim Watson</t>
  </si>
  <si>
    <t>Rob Thomson</t>
  </si>
  <si>
    <t>ENV</t>
  </si>
  <si>
    <t>K&amp;A</t>
  </si>
  <si>
    <t>BRI</t>
  </si>
  <si>
    <t>FUG</t>
  </si>
  <si>
    <t>John Buttz</t>
  </si>
  <si>
    <t>Firm_ID</t>
  </si>
  <si>
    <t>Task_Name</t>
  </si>
  <si>
    <t>ROW</t>
  </si>
  <si>
    <t>OPS</t>
  </si>
  <si>
    <t>Authority_Agent</t>
  </si>
  <si>
    <t>Service Area</t>
  </si>
  <si>
    <t>Staff Support</t>
  </si>
  <si>
    <t>Satellite Project Office</t>
  </si>
  <si>
    <t>GIS</t>
  </si>
  <si>
    <t>A01</t>
  </si>
  <si>
    <t>A02</t>
  </si>
  <si>
    <t>A03</t>
  </si>
  <si>
    <t>A04</t>
  </si>
  <si>
    <t>ENG</t>
  </si>
  <si>
    <t>TaskID</t>
  </si>
  <si>
    <t>PCO</t>
  </si>
  <si>
    <t>Doc Type</t>
  </si>
  <si>
    <t>Purpose</t>
  </si>
  <si>
    <t>Due</t>
  </si>
  <si>
    <t>Steps</t>
  </si>
  <si>
    <t>Invoice Cover</t>
  </si>
  <si>
    <t xml:space="preserve">Excel template to capture key figures for transfer into reporting database. </t>
  </si>
  <si>
    <t>Due with invoice (beginning first Monday of each month until the 15th)</t>
  </si>
  <si>
    <t>Due with invoice (due beginning first Monday of each month until the 15th)</t>
  </si>
  <si>
    <t>Open Invoice-Cover worksheet</t>
  </si>
  <si>
    <t>Find Pre-existing record for this submittal. Filter Columns by:</t>
  </si>
  <si>
    <r>
      <t xml:space="preserve">Vendor - Pick your </t>
    </r>
    <r>
      <rPr>
        <b/>
        <i/>
        <sz val="11"/>
        <color theme="1"/>
        <rFont val="Calibri"/>
        <family val="2"/>
        <scheme val="minor"/>
      </rPr>
      <t>Company</t>
    </r>
  </si>
  <si>
    <t>Work Period - Current Work/Billing period</t>
  </si>
  <si>
    <t>Locate and Select Record</t>
  </si>
  <si>
    <t>Note: At mid-month, you will receive an updated version of this Invoice Cover template for next period's invoice</t>
  </si>
  <si>
    <t>Invoice</t>
  </si>
  <si>
    <t>Submit Vendor/Consultant Periodic Billing</t>
  </si>
  <si>
    <t>Beginning first Monday of each month until the 15th.</t>
  </si>
  <si>
    <t>Prepare Monthly Invoice Document</t>
  </si>
  <si>
    <t>Combine multiple files into one pdf file</t>
  </si>
  <si>
    <r>
      <t xml:space="preserve">Navigate into Sites Sharepoint - Project Controls -&gt;  </t>
    </r>
    <r>
      <rPr>
        <b/>
        <i/>
        <sz val="11"/>
        <color theme="1"/>
        <rFont val="Calibri"/>
        <family val="2"/>
        <scheme val="minor"/>
      </rPr>
      <t>A/P invoices</t>
    </r>
  </si>
  <si>
    <r>
      <t xml:space="preserve">Work Period - Current </t>
    </r>
    <r>
      <rPr>
        <b/>
        <i/>
        <sz val="11"/>
        <color theme="1"/>
        <rFont val="Calibri"/>
        <family val="2"/>
        <scheme val="minor"/>
      </rPr>
      <t>Work Period</t>
    </r>
  </si>
  <si>
    <t>Monthly Progress Report</t>
  </si>
  <si>
    <t>Key device to measuring progress and backup documentation for invoice authorization</t>
  </si>
  <si>
    <t>Monthly Project Analysis</t>
  </si>
  <si>
    <t>Method for identifying key items in project performance and initiating</t>
  </si>
  <si>
    <r>
      <rPr>
        <b/>
        <i/>
        <sz val="11"/>
        <color theme="1"/>
        <rFont val="Calibri"/>
        <family val="2"/>
        <scheme val="minor"/>
      </rPr>
      <t>Project controls</t>
    </r>
    <r>
      <rPr>
        <i/>
        <sz val="11"/>
        <color theme="1"/>
        <rFont val="Calibri"/>
        <family val="2"/>
        <scheme val="minor"/>
      </rPr>
      <t xml:space="preserve"> will  prepare a Progress Analysis (as needed) for a work period and submit it to Sharepoint.</t>
    </r>
  </si>
  <si>
    <t>A Monthly Progress Report Analysis is prepared as needed.</t>
  </si>
  <si>
    <r>
      <t xml:space="preserve">For users to locate, Navigate into Sites Sharepoint - Project Controls -&gt;  </t>
    </r>
    <r>
      <rPr>
        <b/>
        <i/>
        <sz val="11"/>
        <color theme="1"/>
        <rFont val="Calibri"/>
        <family val="2"/>
        <scheme val="minor"/>
      </rPr>
      <t>A/P invoices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</si>
  <si>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Monthy Progress Analysis</t>
    </r>
  </si>
  <si>
    <t>Task #</t>
  </si>
  <si>
    <t>% Work Complete</t>
  </si>
  <si>
    <t>ID</t>
  </si>
  <si>
    <t>Task</t>
  </si>
  <si>
    <t>Description</t>
  </si>
  <si>
    <t>Expenses</t>
  </si>
  <si>
    <t>A06</t>
  </si>
  <si>
    <t>Engineering Int.</t>
  </si>
  <si>
    <t>A07</t>
  </si>
  <si>
    <t>Geotech Int.</t>
  </si>
  <si>
    <t>A08</t>
  </si>
  <si>
    <t>Controls Int.</t>
  </si>
  <si>
    <t>A09</t>
  </si>
  <si>
    <t>General Int.</t>
  </si>
  <si>
    <t>A10</t>
  </si>
  <si>
    <t>Authority's Engineer</t>
  </si>
  <si>
    <t>A11</t>
  </si>
  <si>
    <t>Health, Safety &amp; Loss Prevention</t>
  </si>
  <si>
    <t>A12</t>
  </si>
  <si>
    <t>Quality Management</t>
  </si>
  <si>
    <t>A13</t>
  </si>
  <si>
    <t>Risk Management</t>
  </si>
  <si>
    <t>A14</t>
  </si>
  <si>
    <t>IT</t>
  </si>
  <si>
    <t>A15</t>
  </si>
  <si>
    <t>A16</t>
  </si>
  <si>
    <t>Document Management</t>
  </si>
  <si>
    <t>BC</t>
  </si>
  <si>
    <t>Develop Draft Right-of-Way Manual Sections</t>
  </si>
  <si>
    <t>Right-of-Way Planning Efforts</t>
  </si>
  <si>
    <t>Right-of-Entry / Early-Access Program</t>
  </si>
  <si>
    <t>Property Management Program</t>
  </si>
  <si>
    <t>Public Outreach and Community Engagement</t>
  </si>
  <si>
    <t>Local/Landowner Outreach</t>
  </si>
  <si>
    <t>Statewide Outreach</t>
  </si>
  <si>
    <t>NGO Outreach</t>
  </si>
  <si>
    <t>Strategic Communications</t>
  </si>
  <si>
    <t>Message Development/Training</t>
  </si>
  <si>
    <t>Informational Materials Distribution</t>
  </si>
  <si>
    <t>Website Modifications and Management</t>
  </si>
  <si>
    <t>Video &amp; Photography</t>
  </si>
  <si>
    <t>Authority/Reservoir Committee Public Affairs Support</t>
  </si>
  <si>
    <t>Media Relations</t>
  </si>
  <si>
    <t>Social Media</t>
  </si>
  <si>
    <t>Permitting and Resource Agency Technical Support</t>
  </si>
  <si>
    <t>Environmental Document Support</t>
  </si>
  <si>
    <t>Total Operations Technical Support</t>
  </si>
  <si>
    <t>Subs and ODCS</t>
  </si>
  <si>
    <t>Fugro PMP</t>
  </si>
  <si>
    <t>Data Review, Initial Site Visit,s and Develop 2019 Field Investigation Work Plan</t>
  </si>
  <si>
    <t>2019 Site Investigation</t>
  </si>
  <si>
    <t>Future Site Investigation Work Plan for Design</t>
  </si>
  <si>
    <t>Draft EIS/EIR Review and Strategic Consultation</t>
  </si>
  <si>
    <t>Prepare Admin Final Responses to Comments</t>
  </si>
  <si>
    <t>Prepare Administrative Final EIR/EIS</t>
  </si>
  <si>
    <t>Begin Preparation of Administrative Record for Final EIR/EIS</t>
  </si>
  <si>
    <t>Engagement</t>
  </si>
  <si>
    <t>Geotechnical Environmental Document</t>
  </si>
  <si>
    <t>Finalize Joint Biological Assessment</t>
  </si>
  <si>
    <t>Finalize Geotechnical Permits and Fieldwork</t>
  </si>
  <si>
    <t>Prepare Section 106 Documents</t>
  </si>
  <si>
    <t>Begin Preperation of Permits and Agreements</t>
  </si>
  <si>
    <t>Prepare for 2020 Field Work Studies</t>
  </si>
  <si>
    <t>Strategize on Mitigation and Adaptive Management Planning</t>
  </si>
  <si>
    <t>Locate and Select Record for editing</t>
  </si>
  <si>
    <t>Load file as an Attachment (use edit window on right)</t>
  </si>
  <si>
    <t>or set alerts to be notified of incoming Analysis files</t>
  </si>
  <si>
    <t>FullID</t>
  </si>
  <si>
    <t>FullID2</t>
  </si>
  <si>
    <t>Communications Int.</t>
  </si>
  <si>
    <t>Ops Modeling Int.</t>
  </si>
  <si>
    <t>Permitting Int.</t>
  </si>
  <si>
    <t>A05</t>
  </si>
  <si>
    <t>Real Estate Int.</t>
  </si>
  <si>
    <t>A17</t>
  </si>
  <si>
    <t>A18</t>
  </si>
  <si>
    <t>A19</t>
  </si>
  <si>
    <t>Land Conservation Approach</t>
  </si>
  <si>
    <t>A98</t>
  </si>
  <si>
    <t>HDR Project Management</t>
  </si>
  <si>
    <t>A99</t>
  </si>
  <si>
    <t>2019-04</t>
  </si>
  <si>
    <t>Filename</t>
  </si>
  <si>
    <t>Work / Billing Periods</t>
  </si>
  <si>
    <t>2019-01</t>
  </si>
  <si>
    <t>2019-02</t>
  </si>
  <si>
    <t>2019-03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</si>
  <si>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</si>
  <si>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</si>
  <si>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</si>
  <si>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</si>
  <si>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</si>
  <si>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</si>
  <si>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</si>
  <si>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</si>
  <si>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TaskCount</t>
  </si>
  <si>
    <t>PI_Lead</t>
  </si>
  <si>
    <t>Cathy Westcot</t>
  </si>
  <si>
    <t>Kim Pallari</t>
  </si>
  <si>
    <t>d) Operations Simulation Modeling</t>
  </si>
  <si>
    <t>Steve Weaver</t>
  </si>
  <si>
    <t>Laurie Warner Herson</t>
  </si>
  <si>
    <t>John Spranza</t>
  </si>
  <si>
    <t>g) Real Estate</t>
  </si>
  <si>
    <t>Erin Heydinger</t>
  </si>
  <si>
    <t>Lee Frederiksen</t>
  </si>
  <si>
    <t>Chris Krivanec</t>
  </si>
  <si>
    <t>Row</t>
  </si>
  <si>
    <t>Item</t>
  </si>
  <si>
    <t>WorkPeriod</t>
  </si>
  <si>
    <t>PercentComplete</t>
  </si>
  <si>
    <t>Worktodo_M1</t>
  </si>
  <si>
    <t>Item_M1</t>
  </si>
  <si>
    <t>Work Performed_Current</t>
  </si>
  <si>
    <t>Deliverable ID</t>
  </si>
  <si>
    <t>% Complete</t>
  </si>
  <si>
    <t>Progress made during Work Period</t>
  </si>
  <si>
    <t>Guide on assigning % Completion values</t>
  </si>
  <si>
    <t>Scheduled</t>
  </si>
  <si>
    <t>Agenda &amp; Advance Materials Sent</t>
  </si>
  <si>
    <t>Meeting Held</t>
  </si>
  <si>
    <t>Final Minutes Issued</t>
  </si>
  <si>
    <r>
      <t xml:space="preserve">Memo/Tech Memo/Report </t>
    </r>
    <r>
      <rPr>
        <vertAlign val="superscript"/>
        <sz val="10"/>
        <color theme="1"/>
        <rFont val="Calibri"/>
        <family val="2"/>
        <scheme val="minor"/>
      </rPr>
      <t>(1)</t>
    </r>
  </si>
  <si>
    <t>Outline Complete</t>
  </si>
  <si>
    <t>Investigations, Testing, Document</t>
  </si>
  <si>
    <t>10% -&gt; 80%</t>
  </si>
  <si>
    <t>Text/Tables/Graphics Underway</t>
  </si>
  <si>
    <r>
      <t>1</t>
    </r>
    <r>
      <rPr>
        <vertAlign val="superscript"/>
        <sz val="10"/>
        <color theme="1"/>
        <rFont val="Calibri"/>
        <family val="2"/>
        <scheme val="minor"/>
      </rPr>
      <t>st</t>
    </r>
    <r>
      <rPr>
        <sz val="10"/>
        <color theme="1"/>
        <rFont val="Calibri"/>
        <family val="2"/>
        <scheme val="minor"/>
      </rPr>
      <t xml:space="preserve"> Draft Ready for Internal Review</t>
    </r>
  </si>
  <si>
    <t>Final Draft Ready for Client Review</t>
  </si>
  <si>
    <t>Document Finalized</t>
  </si>
  <si>
    <t>Respond by entering comments and attaching files</t>
  </si>
  <si>
    <t>Deliverable Type</t>
  </si>
  <si>
    <t>Meeting / Workshop</t>
  </si>
  <si>
    <t>Current Completion Date</t>
  </si>
  <si>
    <t xml:space="preserve">            Consultant will fill in the deliverables table assigning each deliverable to the proper task</t>
  </si>
  <si>
    <t>Note: On the initial round only</t>
  </si>
  <si>
    <t xml:space="preserve">            Project Controls will fill in Deliverable ID's, lock down the list and return updated template.</t>
  </si>
  <si>
    <t xml:space="preserve">           Consultant will request changes to the deliverables list through a separate process.</t>
  </si>
  <si>
    <r>
      <t xml:space="preserve">Enter a </t>
    </r>
    <r>
      <rPr>
        <b/>
        <i/>
        <sz val="11"/>
        <color theme="1"/>
        <rFont val="Calibri"/>
        <family val="2"/>
        <scheme val="minor"/>
      </rPr>
      <t>% Work Complete</t>
    </r>
    <r>
      <rPr>
        <i/>
        <sz val="11"/>
        <color theme="1"/>
        <rFont val="Calibri"/>
        <family val="2"/>
        <scheme val="minor"/>
      </rPr>
      <t xml:space="preserve"> figure per Task</t>
    </r>
  </si>
  <si>
    <r>
      <t xml:space="preserve"> </t>
    </r>
    <r>
      <rPr>
        <b/>
        <i/>
        <sz val="11"/>
        <color theme="1"/>
        <rFont val="Calibri"/>
        <family val="2"/>
        <scheme val="minor"/>
      </rPr>
      <t>% Work Complete</t>
    </r>
    <r>
      <rPr>
        <i/>
        <sz val="11"/>
        <color theme="1"/>
        <rFont val="Calibri"/>
        <family val="2"/>
        <scheme val="minor"/>
      </rPr>
      <t xml:space="preserve"> figure per Deliverable (see table below sheet for reference on determining ratios)</t>
    </r>
  </si>
  <si>
    <r>
      <t>A concise description of progress (</t>
    </r>
    <r>
      <rPr>
        <b/>
        <i/>
        <sz val="11"/>
        <color theme="1"/>
        <rFont val="Calibri"/>
        <family val="2"/>
        <scheme val="minor"/>
      </rPr>
      <t>Progress made during Work Period</t>
    </r>
    <r>
      <rPr>
        <i/>
        <sz val="11"/>
        <color theme="1"/>
        <rFont val="Calibri"/>
        <family val="2"/>
        <scheme val="minor"/>
      </rPr>
      <t>)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</si>
  <si>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INV Cover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</si>
  <si>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INV Consultant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</si>
  <si>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MPR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Monthy Progress</t>
    </r>
  </si>
  <si>
    <t>A-HDR</t>
  </si>
  <si>
    <t>HDR-A01</t>
  </si>
  <si>
    <t>HDR-A02</t>
  </si>
  <si>
    <t>HDR-A03</t>
  </si>
  <si>
    <t>HDR-A04</t>
  </si>
  <si>
    <t>HDR-A05</t>
  </si>
  <si>
    <t>HDR-A06</t>
  </si>
  <si>
    <t>HDR-A07</t>
  </si>
  <si>
    <t>HDR-A08</t>
  </si>
  <si>
    <t>HDR-A09</t>
  </si>
  <si>
    <t>HDR-A10</t>
  </si>
  <si>
    <t>HDR-A11</t>
  </si>
  <si>
    <t>HDR-A12</t>
  </si>
  <si>
    <t>HDR-A13</t>
  </si>
  <si>
    <t>HDR-A14</t>
  </si>
  <si>
    <t>HDR-A15</t>
  </si>
  <si>
    <t>HDR-A16</t>
  </si>
  <si>
    <t>HDR-A17</t>
  </si>
  <si>
    <t>HDR-A18</t>
  </si>
  <si>
    <t>HDR-A19</t>
  </si>
  <si>
    <t>HDR-A98</t>
  </si>
  <si>
    <t>HDR-A99</t>
  </si>
  <si>
    <r>
      <t xml:space="preserve">Fill in the white cells </t>
    </r>
    <r>
      <rPr>
        <b/>
        <i/>
        <sz val="11"/>
        <color theme="1"/>
        <rFont val="Calibri"/>
        <family val="2"/>
        <scheme val="minor"/>
      </rPr>
      <t>$ Billed Amount (Current), % Work Completed to date</t>
    </r>
  </si>
  <si>
    <t>Upload into SharePoint by using button on top right of Invoice cover worksheet (opens Sites Sharepoint - Project Controls -&gt;  A/P invoices)</t>
  </si>
  <si>
    <t>Proposed Completion Date</t>
  </si>
  <si>
    <t>Issues / Challenges</t>
  </si>
  <si>
    <t>Key Work Highlights for Current Work Period</t>
  </si>
  <si>
    <t>Budget</t>
  </si>
  <si>
    <t>Scope</t>
  </si>
  <si>
    <t>Schedule</t>
  </si>
  <si>
    <t>Justification for Extension</t>
  </si>
  <si>
    <t>Check all that apply</t>
  </si>
  <si>
    <t>#</t>
  </si>
  <si>
    <t>Deliverable Name</t>
  </si>
  <si>
    <t>Possible Impacts</t>
  </si>
  <si>
    <r>
      <t xml:space="preserve">Consultants are to prepare a </t>
    </r>
    <r>
      <rPr>
        <b/>
        <i/>
        <sz val="11"/>
        <color theme="1"/>
        <rFont val="Calibri"/>
        <family val="2"/>
        <scheme val="minor"/>
      </rPr>
      <t>Monthly Progress Report Template (MPR)</t>
    </r>
    <r>
      <rPr>
        <i/>
        <sz val="11"/>
        <color theme="1"/>
        <rFont val="Calibri"/>
        <family val="2"/>
        <scheme val="minor"/>
      </rPr>
      <t xml:space="preserve"> for a work period and submit it to Sharepoint by the </t>
    </r>
    <r>
      <rPr>
        <b/>
        <i/>
        <u/>
        <sz val="11"/>
        <color theme="1"/>
        <rFont val="Calibri"/>
        <family val="2"/>
        <scheme val="minor"/>
      </rPr>
      <t>first Monday</t>
    </r>
    <r>
      <rPr>
        <i/>
        <sz val="11"/>
        <color theme="1"/>
        <rFont val="Calibri"/>
        <family val="2"/>
        <scheme val="minor"/>
      </rPr>
      <t xml:space="preserve"> of each month.</t>
    </r>
  </si>
  <si>
    <t>Guide - This page serves as a step-by-step procedure for processing monthly progress reporting submittals</t>
  </si>
  <si>
    <t>Service_Area</t>
  </si>
  <si>
    <t>Task_Number</t>
  </si>
  <si>
    <t>Type</t>
  </si>
  <si>
    <t>Deliverable_ID</t>
  </si>
  <si>
    <t>Name</t>
  </si>
  <si>
    <t>Original_Completion</t>
  </si>
  <si>
    <t>Current_Completion</t>
  </si>
  <si>
    <t>2</t>
  </si>
  <si>
    <t>TMS</t>
  </si>
  <si>
    <t>TMS01</t>
  </si>
  <si>
    <t>Environmental QA/QC process</t>
  </si>
  <si>
    <t>Environmental Tracking Tool</t>
  </si>
  <si>
    <t>SCH</t>
  </si>
  <si>
    <t>Permitting Schedule</t>
  </si>
  <si>
    <t>Procurement Approach TM</t>
  </si>
  <si>
    <t>Review comments on 2019 GIWP</t>
  </si>
  <si>
    <t>Smartsheet for Res Committee and Board Items</t>
  </si>
  <si>
    <t>Governance Meetings calendar</t>
  </si>
  <si>
    <t>Field Trip Safety TM</t>
  </si>
  <si>
    <t>2019 IT Plan</t>
  </si>
  <si>
    <t>GIS ROW Tool - Desktop and Mobile Apps</t>
  </si>
  <si>
    <t>GIS Plan</t>
  </si>
  <si>
    <t>GIS Database</t>
  </si>
  <si>
    <t>Project GIS web-viewer</t>
  </si>
  <si>
    <t>GIS Map Templates</t>
  </si>
  <si>
    <t>PMP</t>
  </si>
  <si>
    <t>Document Management Plan (final)</t>
  </si>
  <si>
    <t>TO2 Deliverables Documents Library</t>
  </si>
  <si>
    <t>B01</t>
  </si>
  <si>
    <t>PRO</t>
  </si>
  <si>
    <t>Data Dictionary</t>
  </si>
  <si>
    <t>TEM</t>
  </si>
  <si>
    <t>Consultant-Level MPR</t>
  </si>
  <si>
    <t>Task Order Template</t>
  </si>
  <si>
    <t>Reporting Database</t>
  </si>
  <si>
    <t>Board-Level MPR</t>
  </si>
  <si>
    <t>Commitments Worksheet</t>
  </si>
  <si>
    <t>Process Diagram for Data Entry</t>
  </si>
  <si>
    <t>Process Map for Reporting Approval Workflow</t>
  </si>
  <si>
    <t>Initial Business Reports Set</t>
  </si>
  <si>
    <t>B02</t>
  </si>
  <si>
    <t>PMIS Selection Factor TM</t>
  </si>
  <si>
    <t>PMIS Package Survey</t>
  </si>
  <si>
    <t>Consultant Agreement Approval Process</t>
  </si>
  <si>
    <t>Consulting Agreement Change Process</t>
  </si>
  <si>
    <t>Task Order Approval Process</t>
  </si>
  <si>
    <t>Task Order Close Process</t>
  </si>
  <si>
    <t>Staff Approval Process</t>
  </si>
  <si>
    <t>New Subconsultant Approval Process</t>
  </si>
  <si>
    <t>Monthly templates for CWC</t>
  </si>
  <si>
    <t>B03</t>
  </si>
  <si>
    <t>Master activity database (2019)</t>
  </si>
  <si>
    <t>B05</t>
  </si>
  <si>
    <t>C01</t>
  </si>
  <si>
    <t>Database Update No. 1 (local)</t>
  </si>
  <si>
    <t>Database Update No. 2 (local)</t>
  </si>
  <si>
    <t>Landowner Engagement Plan</t>
  </si>
  <si>
    <t>NWS</t>
  </si>
  <si>
    <t>Newsletter No. 1</t>
  </si>
  <si>
    <t>Newsletter No. 2</t>
  </si>
  <si>
    <t>C02</t>
  </si>
  <si>
    <t>Database Update No. 1 (state)</t>
  </si>
  <si>
    <t>C1.2</t>
  </si>
  <si>
    <t>Database Update No. 2 (state)</t>
  </si>
  <si>
    <t>Stakeholder Toolkit</t>
  </si>
  <si>
    <t>Outreach Calendar</t>
  </si>
  <si>
    <t>C2.2</t>
  </si>
  <si>
    <t>Updated message platform No. 1</t>
  </si>
  <si>
    <t>Updated message platform No. 2</t>
  </si>
  <si>
    <t>TRA</t>
  </si>
  <si>
    <t>Speaker Training</t>
  </si>
  <si>
    <t>C3.1</t>
  </si>
  <si>
    <t>Branding Templates</t>
  </si>
  <si>
    <t>Email Blast No. 1</t>
  </si>
  <si>
    <t>Email Blast No. 2</t>
  </si>
  <si>
    <t>PowerPoint Template - Programmatic</t>
  </si>
  <si>
    <t>PowerPoint Template - Topic-Specific</t>
  </si>
  <si>
    <t>C4.1</t>
  </si>
  <si>
    <t>Website Transitioned</t>
  </si>
  <si>
    <t>Media List</t>
  </si>
  <si>
    <t>C7.1</t>
  </si>
  <si>
    <t>Phase 2A Summary of Social Media Engagement</t>
  </si>
  <si>
    <t>D01</t>
  </si>
  <si>
    <t>Daily modeling analysis results and TM (permitting)</t>
  </si>
  <si>
    <t>CalSim results for permits</t>
  </si>
  <si>
    <t>Side-channel habitat results for permits</t>
  </si>
  <si>
    <t>D02</t>
  </si>
  <si>
    <t>Analytical Framework and Tools TM (environmental)</t>
  </si>
  <si>
    <t>EIR</t>
  </si>
  <si>
    <t>CalSim results for EIR/S</t>
  </si>
  <si>
    <t>Modeling analysis results and TM (environmental)</t>
  </si>
  <si>
    <t>D03</t>
  </si>
  <si>
    <t>MOD</t>
  </si>
  <si>
    <t>CE-QUAL-W2 modeling files</t>
  </si>
  <si>
    <t>Water Quality Modeling results and TM</t>
  </si>
  <si>
    <t>Ops Work Group Presentation (ops rebalancing)</t>
  </si>
  <si>
    <t>Ops Rebalancing results and TM</t>
  </si>
  <si>
    <t>Ops Work Group Presentation (ops technical support)</t>
  </si>
  <si>
    <t>Ops Technical Support TM</t>
  </si>
  <si>
    <t>E01</t>
  </si>
  <si>
    <t>EIR/EIS Strategy Meeting</t>
  </si>
  <si>
    <t>E02</t>
  </si>
  <si>
    <t>Admin Final EIR/EIS Master Responses</t>
  </si>
  <si>
    <t>Admin Final EIR/EIS Comment Response Table No. 1</t>
  </si>
  <si>
    <t>Admin Final EIR/EIS Comment Response Table No. 2</t>
  </si>
  <si>
    <t>E03</t>
  </si>
  <si>
    <t>REP</t>
  </si>
  <si>
    <t>Admin Final EIR/EIS</t>
  </si>
  <si>
    <t>Comment Response Tracking Tool</t>
  </si>
  <si>
    <t>E04</t>
  </si>
  <si>
    <t>Admin Record for Final EIR/EIS</t>
  </si>
  <si>
    <t>E06</t>
  </si>
  <si>
    <t>Cultural Resources TM</t>
  </si>
  <si>
    <t>Errata sheet for EA/IS</t>
  </si>
  <si>
    <t>F01</t>
  </si>
  <si>
    <t>F02</t>
  </si>
  <si>
    <t>F03</t>
  </si>
  <si>
    <t>PLN</t>
  </si>
  <si>
    <t>F04</t>
  </si>
  <si>
    <t>F05</t>
  </si>
  <si>
    <t>F06</t>
  </si>
  <si>
    <t>G03</t>
  </si>
  <si>
    <t>Line List</t>
  </si>
  <si>
    <t>G04</t>
  </si>
  <si>
    <t>Property Management Plan (1)</t>
  </si>
  <si>
    <t>Acquired Property Disposition Plan (1)</t>
  </si>
  <si>
    <t>I01</t>
  </si>
  <si>
    <t>Documents Reviewed Tabulation</t>
  </si>
  <si>
    <t>Geologic &amp; Geotechnical Data Requirements Tabulation</t>
  </si>
  <si>
    <t>I02</t>
  </si>
  <si>
    <t>Feasibility Study Field Investigation Work Plan</t>
  </si>
  <si>
    <t>Issue</t>
  </si>
  <si>
    <t>Approach to Resolving or Mitigating Issues</t>
  </si>
  <si>
    <t>Your Task #</t>
  </si>
  <si>
    <t>Task ID</t>
  </si>
  <si>
    <t>Vendor_TaskID</t>
  </si>
  <si>
    <t>B1</t>
  </si>
  <si>
    <t>B2</t>
  </si>
  <si>
    <t>B3</t>
  </si>
  <si>
    <t>B5</t>
  </si>
  <si>
    <t>C1.1</t>
  </si>
  <si>
    <t>D1</t>
  </si>
  <si>
    <t>D2</t>
  </si>
  <si>
    <t>D3</t>
  </si>
  <si>
    <t>E1</t>
  </si>
  <si>
    <t>E2</t>
  </si>
  <si>
    <t>E3</t>
  </si>
  <si>
    <t>E4</t>
  </si>
  <si>
    <t>E6</t>
  </si>
  <si>
    <t>G3.1</t>
  </si>
  <si>
    <t>G4.1</t>
  </si>
  <si>
    <t>I1</t>
  </si>
  <si>
    <t>C05</t>
  </si>
  <si>
    <t>C06</t>
  </si>
  <si>
    <t>C07</t>
  </si>
  <si>
    <t>C5.1</t>
  </si>
  <si>
    <t>C09</t>
  </si>
  <si>
    <t>C11</t>
  </si>
  <si>
    <t>D4</t>
  </si>
  <si>
    <t>D98</t>
  </si>
  <si>
    <t>VendorAlpha</t>
  </si>
  <si>
    <t>Project Controls</t>
  </si>
  <si>
    <t>B-BC</t>
  </si>
  <si>
    <t>BC-B01</t>
  </si>
  <si>
    <t>Contract Administration and Compliance</t>
  </si>
  <si>
    <t>BC-B02</t>
  </si>
  <si>
    <t>Work Planning and Scheduling</t>
  </si>
  <si>
    <t>BC-B03</t>
  </si>
  <si>
    <t>B04</t>
  </si>
  <si>
    <t>Project Administrative Support</t>
  </si>
  <si>
    <t>BC-B04</t>
  </si>
  <si>
    <t>PMP Sections</t>
  </si>
  <si>
    <t>BC-B05</t>
  </si>
  <si>
    <t>B98</t>
  </si>
  <si>
    <t>BC-B98</t>
  </si>
  <si>
    <t>B99</t>
  </si>
  <si>
    <t>BC-B99</t>
  </si>
  <si>
    <t>G01</t>
  </si>
  <si>
    <t>G-BRI</t>
  </si>
  <si>
    <t>BRI-G01</t>
  </si>
  <si>
    <t>G02</t>
  </si>
  <si>
    <t>BRI-G02</t>
  </si>
  <si>
    <t>BRI-G03</t>
  </si>
  <si>
    <t>BRI-G04</t>
  </si>
  <si>
    <t>G05</t>
  </si>
  <si>
    <t>BRI-G05</t>
  </si>
  <si>
    <t>G98</t>
  </si>
  <si>
    <t>Project Management / QC</t>
  </si>
  <si>
    <t>BRI-G98.1</t>
  </si>
  <si>
    <t>G99</t>
  </si>
  <si>
    <t>BRI-G99.1</t>
  </si>
  <si>
    <t>CH2-d</t>
  </si>
  <si>
    <t>D99</t>
  </si>
  <si>
    <t>I-FUG</t>
  </si>
  <si>
    <t>FUG-I01</t>
  </si>
  <si>
    <t>FUG-I02</t>
  </si>
  <si>
    <t>I03</t>
  </si>
  <si>
    <t>FUG-I03</t>
  </si>
  <si>
    <t>I04</t>
  </si>
  <si>
    <t>FUG-I04</t>
  </si>
  <si>
    <t>I98</t>
  </si>
  <si>
    <t>FUG-I98</t>
  </si>
  <si>
    <t>I99</t>
  </si>
  <si>
    <t>FUG-I99</t>
  </si>
  <si>
    <t>Env. Planning Int.</t>
  </si>
  <si>
    <t>ICF-e</t>
  </si>
  <si>
    <t>Begin Preparation of Administrative Record for Fin</t>
  </si>
  <si>
    <t>E05</t>
  </si>
  <si>
    <t>E98</t>
  </si>
  <si>
    <t>E99</t>
  </si>
  <si>
    <t>ICF-f</t>
  </si>
  <si>
    <t>Strategize on Mitigation and Adaptive Management P</t>
  </si>
  <si>
    <t>F98</t>
  </si>
  <si>
    <t>F99</t>
  </si>
  <si>
    <t>C-K&amp;A</t>
  </si>
  <si>
    <t>K&amp;A-C01</t>
  </si>
  <si>
    <t>K&amp;A-C02</t>
  </si>
  <si>
    <t>C03</t>
  </si>
  <si>
    <t>K&amp;A-C03</t>
  </si>
  <si>
    <t>C04</t>
  </si>
  <si>
    <t>K&amp;A-C04</t>
  </si>
  <si>
    <t>K&amp;A-C05</t>
  </si>
  <si>
    <t>K&amp;A-C06</t>
  </si>
  <si>
    <t>K&amp;A-C07</t>
  </si>
  <si>
    <t>C08</t>
  </si>
  <si>
    <t>K&amp;A-C08</t>
  </si>
  <si>
    <t>K&amp;A-C09</t>
  </si>
  <si>
    <t>C10</t>
  </si>
  <si>
    <t>K&amp;A-C10</t>
  </si>
  <si>
    <t>K&amp;A-C11</t>
  </si>
  <si>
    <t>C98</t>
  </si>
  <si>
    <t>K&amp;A-C98</t>
  </si>
  <si>
    <t>C99</t>
  </si>
  <si>
    <t>K&amp;A-C99</t>
  </si>
  <si>
    <t>Vendor_Alpha</t>
  </si>
  <si>
    <t>DeliverableCount</t>
  </si>
  <si>
    <r>
      <t xml:space="preserve">A concise </t>
    </r>
    <r>
      <rPr>
        <b/>
        <i/>
        <sz val="11"/>
        <color theme="1"/>
        <rFont val="Calibri"/>
        <family val="2"/>
        <scheme val="minor"/>
      </rPr>
      <t>Justification for an Extension</t>
    </r>
    <r>
      <rPr>
        <i/>
        <sz val="11"/>
        <color theme="1"/>
        <rFont val="Calibri"/>
        <family val="2"/>
        <scheme val="minor"/>
      </rPr>
      <t xml:space="preserve"> if you are proposing a new Completion date </t>
    </r>
  </si>
  <si>
    <t>If there is an issue affecting timely completion of a deliverable, mark it with a "1" in column L and describe matters on General Issues page</t>
  </si>
  <si>
    <r>
      <t>Describe progress for the work period per Task (</t>
    </r>
    <r>
      <rPr>
        <b/>
        <i/>
        <sz val="11"/>
        <color theme="1"/>
        <rFont val="Calibri"/>
        <family val="2"/>
        <scheme val="minor"/>
      </rPr>
      <t>Key Work Highlights for Current Work Period</t>
    </r>
    <r>
      <rPr>
        <i/>
        <sz val="11"/>
        <color theme="1"/>
        <rFont val="Calibri"/>
        <family val="2"/>
        <scheme val="minor"/>
      </rPr>
      <t>)</t>
    </r>
  </si>
  <si>
    <r>
      <t>Describe upcoming key items per task during next work period (</t>
    </r>
    <r>
      <rPr>
        <b/>
        <i/>
        <sz val="11"/>
        <color theme="1"/>
        <rFont val="Calibri"/>
        <family val="2"/>
        <scheme val="minor"/>
      </rPr>
      <t>Key Work to be Performed Next Period</t>
    </r>
    <r>
      <rPr>
        <i/>
        <sz val="11"/>
        <color theme="1"/>
        <rFont val="Calibri"/>
        <family val="2"/>
        <scheme val="minor"/>
      </rPr>
      <t>)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</si>
  <si>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>b) Task Work Progress</t>
    </r>
    <r>
      <rPr>
        <i/>
        <sz val="11"/>
        <color theme="1"/>
        <rFont val="Calibri"/>
        <family val="2"/>
        <scheme val="minor"/>
      </rPr>
      <t xml:space="preserve"> Worksheet and…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</si>
  <si>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>c) General Issues</t>
    </r>
    <r>
      <rPr>
        <i/>
        <sz val="11"/>
        <color theme="1"/>
        <rFont val="Calibri"/>
        <family val="2"/>
        <scheme val="minor"/>
      </rPr>
      <t xml:space="preserve"> worksheet and…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</si>
  <si>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 xml:space="preserve">a) Deliverables Progress </t>
    </r>
    <r>
      <rPr>
        <i/>
        <sz val="11"/>
        <color theme="1"/>
        <rFont val="Calibri"/>
        <family val="2"/>
        <scheme val="minor"/>
      </rPr>
      <t>worksheet and enter…  (Note: if your list is inaccurate, contact Project Controls)</t>
    </r>
  </si>
  <si>
    <t>Update a new template provided to you monthly, previous entries will be carried forward</t>
  </si>
  <si>
    <r>
      <t xml:space="preserve">A </t>
    </r>
    <r>
      <rPr>
        <b/>
        <i/>
        <sz val="11"/>
        <color theme="1"/>
        <rFont val="Calibri"/>
        <family val="2"/>
        <scheme val="minor"/>
      </rPr>
      <t xml:space="preserve">Proposed Completion Date </t>
    </r>
    <r>
      <rPr>
        <i/>
        <u/>
        <sz val="11"/>
        <color theme="1"/>
        <rFont val="Calibri"/>
        <family val="2"/>
        <scheme val="minor"/>
      </rPr>
      <t>only if it differs</t>
    </r>
    <r>
      <rPr>
        <i/>
        <sz val="11"/>
        <color theme="1"/>
        <rFont val="Calibri"/>
        <family val="2"/>
        <scheme val="minor"/>
      </rPr>
      <t xml:space="preserve"> from current completion date (current date will be updated monthly)</t>
    </r>
  </si>
  <si>
    <r>
      <t xml:space="preserve">Enter into </t>
    </r>
    <r>
      <rPr>
        <b/>
        <i/>
        <sz val="11"/>
        <color theme="1"/>
        <rFont val="Calibri"/>
        <family val="2"/>
        <scheme val="minor"/>
      </rPr>
      <t>Issues / Challenges</t>
    </r>
    <r>
      <rPr>
        <i/>
        <sz val="11"/>
        <color theme="1"/>
        <rFont val="Calibri"/>
        <family val="2"/>
        <scheme val="minor"/>
      </rPr>
      <t xml:space="preserve"> per row any issues / challenges / risks / opportunities you foresee affecting ability to deliver your project</t>
    </r>
  </si>
  <si>
    <r>
      <t xml:space="preserve">Enter </t>
    </r>
    <r>
      <rPr>
        <b/>
        <i/>
        <sz val="11"/>
        <color theme="1"/>
        <rFont val="Calibri"/>
        <family val="2"/>
        <scheme val="minor"/>
      </rPr>
      <t>Approach to Resolving Mitigating Issues</t>
    </r>
    <r>
      <rPr>
        <i/>
        <sz val="11"/>
        <color theme="1"/>
        <rFont val="Calibri"/>
        <family val="2"/>
        <scheme val="minor"/>
      </rPr>
      <t xml:space="preserve"> per each row that issues are identified</t>
    </r>
  </si>
  <si>
    <r>
      <t xml:space="preserve">For </t>
    </r>
    <r>
      <rPr>
        <b/>
        <i/>
        <sz val="11"/>
        <color theme="1"/>
        <rFont val="Calibri"/>
        <family val="2"/>
        <scheme val="minor"/>
      </rPr>
      <t>Potential Impacts</t>
    </r>
    <r>
      <rPr>
        <i/>
        <sz val="11"/>
        <color theme="1"/>
        <rFont val="Calibri"/>
        <family val="2"/>
        <scheme val="minor"/>
      </rPr>
      <t xml:space="preserve"> (budget, schedule, etc…), Enter a "1" into cells to serve as indicators</t>
    </r>
  </si>
  <si>
    <t>1</t>
  </si>
  <si>
    <t>IMG</t>
  </si>
  <si>
    <t>IMG01</t>
  </si>
  <si>
    <t>Quick Start Plan</t>
  </si>
  <si>
    <t>IMG02</t>
  </si>
  <si>
    <t>2019 Committee and Work Group Structure</t>
  </si>
  <si>
    <t>IMG03</t>
  </si>
  <si>
    <t>Phase 2A Organization Chart</t>
  </si>
  <si>
    <t>IMG04</t>
  </si>
  <si>
    <t>Document Management Flowchart</t>
  </si>
  <si>
    <t>IMG05</t>
  </si>
  <si>
    <t>IMG06</t>
  </si>
  <si>
    <t>Monthly Reservoir Committee and Board Meeting Cycle</t>
  </si>
  <si>
    <t>IMG07</t>
  </si>
  <si>
    <t>New Staff Guide Outline</t>
  </si>
  <si>
    <t>MEM</t>
  </si>
  <si>
    <t>MEM01</t>
  </si>
  <si>
    <t>File naming convention</t>
  </si>
  <si>
    <t>PMP01</t>
  </si>
  <si>
    <t>Project Management Plan Outline</t>
  </si>
  <si>
    <t>Document Management Plan Draft</t>
  </si>
  <si>
    <t>Internal Communications Plan Outline Draft</t>
  </si>
  <si>
    <t>Engineering Management Section Outline Draft</t>
  </si>
  <si>
    <t>Staff Approval Process Draft</t>
  </si>
  <si>
    <t>IT and GIS Plan Outline Draft</t>
  </si>
  <si>
    <t>Matrix of Authority Draft</t>
  </si>
  <si>
    <t>QMP for Environmental Planning and Permitting Draft</t>
  </si>
  <si>
    <t>PRE</t>
  </si>
  <si>
    <t>PRE01</t>
  </si>
  <si>
    <t>Right-of-Way Process Draft</t>
  </si>
  <si>
    <t>Compensation Protocol Draft</t>
  </si>
  <si>
    <t>TMS02</t>
  </si>
  <si>
    <t>Environmental Team Communication Protocols Draft</t>
  </si>
  <si>
    <t>Delegation and Approval Draft</t>
  </si>
  <si>
    <t>TMS03</t>
  </si>
  <si>
    <t>Notice To Proceed and Authorization Process Draft</t>
  </si>
  <si>
    <t>Project Breakdown Structure Draft</t>
  </si>
  <si>
    <t>TMS04</t>
  </si>
  <si>
    <t>Special Studies Plan</t>
  </si>
  <si>
    <t>Policies and Procedures Workshop Draft</t>
  </si>
  <si>
    <t>TMS05</t>
  </si>
  <si>
    <t>Programmatic Negotiations Policies Draft</t>
  </si>
  <si>
    <t>Initial IT and SharePoint Setup Draft</t>
  </si>
  <si>
    <t>TMS06</t>
  </si>
  <si>
    <t>Natomas Office Support Draft</t>
  </si>
  <si>
    <t>TMS10</t>
  </si>
  <si>
    <t>Staff Support Plan Draft</t>
  </si>
  <si>
    <t>TMS11</t>
  </si>
  <si>
    <t>SCH01</t>
  </si>
  <si>
    <t>TMS12</t>
  </si>
  <si>
    <t>TMS13</t>
  </si>
  <si>
    <t>SCH02</t>
  </si>
  <si>
    <t>TMS14</t>
  </si>
  <si>
    <t>PLN01</t>
  </si>
  <si>
    <t>PLN02</t>
  </si>
  <si>
    <t>PLN03</t>
  </si>
  <si>
    <t>PMIS Evaluation and Workplan Draft</t>
  </si>
  <si>
    <t>Historic Boring Location GIS Layer</t>
  </si>
  <si>
    <t>REP01</t>
  </si>
  <si>
    <t>Firm</t>
  </si>
  <si>
    <t>Period</t>
  </si>
  <si>
    <t>Work Period</t>
  </si>
  <si>
    <t>PMA</t>
  </si>
  <si>
    <t>PMA02</t>
  </si>
  <si>
    <t>PMA03</t>
  </si>
  <si>
    <t>PMA04</t>
  </si>
  <si>
    <t>PMA05</t>
  </si>
  <si>
    <t>PMA12</t>
  </si>
  <si>
    <t>PMA13</t>
  </si>
  <si>
    <t>PMB</t>
  </si>
  <si>
    <t>PMB04</t>
  </si>
  <si>
    <t>PMP00</t>
  </si>
  <si>
    <t>SYS</t>
  </si>
  <si>
    <t>SYS01</t>
  </si>
  <si>
    <t>SYS02</t>
  </si>
  <si>
    <t>SYS03</t>
  </si>
  <si>
    <t>SYS04</t>
  </si>
  <si>
    <t>SYS05</t>
  </si>
  <si>
    <t>SYS06</t>
  </si>
  <si>
    <t>SYS07</t>
  </si>
  <si>
    <t>PRO01</t>
  </si>
  <si>
    <t>PRO02</t>
  </si>
  <si>
    <t>TEM01</t>
  </si>
  <si>
    <t>TEM02</t>
  </si>
  <si>
    <t>PRO03</t>
  </si>
  <si>
    <t>PRO04</t>
  </si>
  <si>
    <t>PRO05</t>
  </si>
  <si>
    <t>PRO06</t>
  </si>
  <si>
    <t>PRO07</t>
  </si>
  <si>
    <t>PRO08</t>
  </si>
  <si>
    <t>TEM03</t>
  </si>
  <si>
    <t>Master program schedule and activity database (2019)</t>
  </si>
  <si>
    <t>Contract Administration Plan - Process Flow Diagram/Short Narrative</t>
  </si>
  <si>
    <t>Change Management Plan</t>
  </si>
  <si>
    <t>PMA06</t>
  </si>
  <si>
    <t>Schedule Management Plan -Process Flow Diagram/Short Narrative</t>
  </si>
  <si>
    <t>PMA07</t>
  </si>
  <si>
    <t>Cost Management Plan - Process Flow Diagram/Short Narrative</t>
  </si>
  <si>
    <t>NWS01</t>
  </si>
  <si>
    <t>NWS02</t>
  </si>
  <si>
    <t>TRA01</t>
  </si>
  <si>
    <t>NWS03</t>
  </si>
  <si>
    <t>NWS04</t>
  </si>
  <si>
    <t>TEM04</t>
  </si>
  <si>
    <t>REP02</t>
  </si>
  <si>
    <t>PER01</t>
  </si>
  <si>
    <t>PER02</t>
  </si>
  <si>
    <t>EIR01</t>
  </si>
  <si>
    <t>MOD01</t>
  </si>
  <si>
    <t>PRE02</t>
  </si>
  <si>
    <t>EIR02</t>
  </si>
  <si>
    <t>EIR03</t>
  </si>
  <si>
    <t>EIR04</t>
  </si>
  <si>
    <t>EIR05</t>
  </si>
  <si>
    <t>EIR06</t>
  </si>
  <si>
    <t>EIR07</t>
  </si>
  <si>
    <t>EIR08</t>
  </si>
  <si>
    <t>Final EA/IS (Geotech)</t>
  </si>
  <si>
    <t>D-CH2-d</t>
  </si>
  <si>
    <t>CH2-d-D01</t>
  </si>
  <si>
    <t>CH2-d-D02</t>
  </si>
  <si>
    <t>CH2-d-D03</t>
  </si>
  <si>
    <t>CH2-d-D98</t>
  </si>
  <si>
    <t>CH2-d-D99</t>
  </si>
  <si>
    <t>Data Review and Develop 2019 Feasibility Study Work Plan</t>
  </si>
  <si>
    <t>- Obsolete -</t>
  </si>
  <si>
    <t>E-ICF-e</t>
  </si>
  <si>
    <t>ICF-e-E01</t>
  </si>
  <si>
    <t>ICF-e-E02</t>
  </si>
  <si>
    <t>ICF-e-E03</t>
  </si>
  <si>
    <t>ICF-e-E04</t>
  </si>
  <si>
    <t>ICF-e-E05</t>
  </si>
  <si>
    <t>ICF-e-E06</t>
  </si>
  <si>
    <t>ICF-e-E98</t>
  </si>
  <si>
    <t>ICF-e-E99</t>
  </si>
  <si>
    <t>F-ICF-f</t>
  </si>
  <si>
    <t>ICF-f-F01</t>
  </si>
  <si>
    <t>ICF-f-F02</t>
  </si>
  <si>
    <t>ICF-f-F03</t>
  </si>
  <si>
    <t>Begin Preparation of Permits and Agreements</t>
  </si>
  <si>
    <t>ICF-f-F04</t>
  </si>
  <si>
    <t>ICF-f-F05</t>
  </si>
  <si>
    <t>ICF-f-F06</t>
  </si>
  <si>
    <t>ICF-f-F98</t>
  </si>
  <si>
    <t>ICF-f-F99</t>
  </si>
  <si>
    <t>Comments</t>
  </si>
  <si>
    <t>Completed</t>
  </si>
  <si>
    <r>
      <t xml:space="preserve">For </t>
    </r>
    <r>
      <rPr>
        <b/>
        <i/>
        <sz val="11"/>
        <color theme="1"/>
        <rFont val="Calibri"/>
        <family val="2"/>
        <scheme val="minor"/>
      </rPr>
      <t>Completed</t>
    </r>
    <r>
      <rPr>
        <i/>
        <sz val="11"/>
        <color theme="1"/>
        <rFont val="Calibri"/>
        <family val="2"/>
        <scheme val="minor"/>
      </rPr>
      <t xml:space="preserve"> column, Enter a "1" into cells to serve as indicator the issue has been resolved or is no longer in play</t>
    </r>
  </si>
  <si>
    <t>Assembling pieces of existing CAD/GIS data from various sources and incorporating in to master dataset.</t>
  </si>
  <si>
    <t>Lack of clarity among all parties involved in Affordability Analysis (e.g., what scenarios are needed, who is responsible for which pieces).</t>
  </si>
  <si>
    <t>Monitor overall weekly HDR burn rate.  Determine if existing budget within HDR's contract can be transferred to this task.</t>
  </si>
  <si>
    <t xml:space="preserve">Tracking data collection efforts and prioritizing important data for conversion to GIS (from CAD). </t>
  </si>
  <si>
    <t xml:space="preserve">Establish a schedule for the effort and a single source of responsibility (Lee Frederiksen). </t>
  </si>
  <si>
    <t>Sent ICF facilities footprint layer for permanent impacts</t>
  </si>
  <si>
    <t>This effort is nearing completion</t>
  </si>
  <si>
    <t>The 2020-2021 Work Plan has required significant effort that was not budgeted for.</t>
  </si>
  <si>
    <t>Work requested for coordination with USBR regarding 2019 geotechnical work was not anticipated.</t>
  </si>
  <si>
    <t>Propose removing work associated with Fugro's 2019 GIWP development and re-purposing for USBR coordination.</t>
  </si>
  <si>
    <t>The percent of work complete was not updated for October due to changing scope and budgets.</t>
  </si>
  <si>
    <t>It is expected that task orders will be revised before the end of the year, at which time HDR can rebaseline.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</si>
  <si>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</si>
  <si>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</si>
  <si>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</si>
  <si>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</si>
  <si>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</si>
  <si>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</si>
  <si>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</si>
  <si>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</si>
  <si>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</si>
  <si>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</si>
  <si>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</si>
  <si>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</si>
  <si>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Plan</t>
  </si>
  <si>
    <t>Work Plan 1b</t>
  </si>
  <si>
    <t>Active</t>
  </si>
  <si>
    <t>Draft Operations Plan</t>
  </si>
  <si>
    <t>Obsolete</t>
  </si>
  <si>
    <t>Amendment 1B work Plan</t>
  </si>
  <si>
    <t>Amendment 2 work plan</t>
  </si>
  <si>
    <t>WIFIA Letter of Interest Strategy Memo</t>
  </si>
  <si>
    <t>Paused</t>
  </si>
  <si>
    <t>2019 Sites Project Annual Status Report</t>
  </si>
  <si>
    <t>2019 Consultant Progress Report</t>
  </si>
  <si>
    <t>D04</t>
  </si>
  <si>
    <t>Value Planning</t>
  </si>
  <si>
    <t>CH2-d-D04</t>
  </si>
  <si>
    <t>I05</t>
  </si>
  <si>
    <t>Assessment of Proposed Field Data Collection Points</t>
  </si>
  <si>
    <t>FUG-I05</t>
  </si>
  <si>
    <t>E07</t>
  </si>
  <si>
    <t>Develop Environmental Document Work Plan</t>
  </si>
  <si>
    <t>E08</t>
  </si>
  <si>
    <t>Support Development of EIR/EIS Project Description</t>
  </si>
  <si>
    <t>E09</t>
  </si>
  <si>
    <t>Prepare Annotated Outline</t>
  </si>
  <si>
    <t>F07</t>
  </si>
  <si>
    <t>Early Coordination and Development of Key Permits</t>
  </si>
  <si>
    <t>ICF-f-F07</t>
  </si>
  <si>
    <t>I5</t>
  </si>
  <si>
    <t>Risk Workshop Outcomes TM</t>
  </si>
  <si>
    <t>CWC Invoice/Progress Report No 4</t>
  </si>
  <si>
    <t>CWC Invoice/Progress Report No 5</t>
  </si>
  <si>
    <t>CWC Quarterly Report No 6</t>
  </si>
  <si>
    <t>CWC Quarterly Report No 7</t>
  </si>
  <si>
    <t>CWC Eligibility Memo</t>
  </si>
  <si>
    <t>Draft Dry Year Supply TM</t>
  </si>
  <si>
    <t>Amendment 1B Work Plan</t>
  </si>
  <si>
    <t>Amendment 2 Work Plan</t>
  </si>
  <si>
    <t>Landowner Newsletter 1</t>
  </si>
  <si>
    <t>Landowner Newsletter 2</t>
  </si>
  <si>
    <t>Modeling Methodology/Assumptions TM</t>
  </si>
  <si>
    <t>Reservoir Water Quality Modeling Development TM</t>
  </si>
  <si>
    <t>CE-Qual-W2 Modeling Files</t>
  </si>
  <si>
    <t>Operations Project Description TM</t>
  </si>
  <si>
    <t>EIR/EIS Work Plan</t>
  </si>
  <si>
    <t>Draft Annotated Outline for Recirculated Environmental document</t>
  </si>
  <si>
    <t>Draft Introductory Language Document for Recirculated Environmental document</t>
  </si>
  <si>
    <t>Draft EIR/EIS Project Description Chapter</t>
  </si>
  <si>
    <t>Site Plan with Proposed Borings</t>
  </si>
  <si>
    <t>Field Data Collection Work Plan/Cost Estimate</t>
  </si>
  <si>
    <t>APP</t>
  </si>
  <si>
    <t>Application for Financial Assistance to Reclamation</t>
  </si>
  <si>
    <t>Geotechnical Monitoring and required Reporting for Federal Feasibility Study</t>
  </si>
  <si>
    <t>Clean water Act 404 and 401 Permit (Draft)</t>
  </si>
  <si>
    <t>CDFW Lake and Streambed Agreement-Standard (Draft)</t>
  </si>
  <si>
    <t>USFWS Amended Biological Assessment (Draft)</t>
  </si>
  <si>
    <t>Section 106 Historic Properties Identification and Assessment (Draft)</t>
  </si>
  <si>
    <t>Clean water Act 404 and 401 Permit (Final)</t>
  </si>
  <si>
    <t>CDFW Lake and Streambed Agreement-Standard (Final)</t>
  </si>
  <si>
    <t>USFWS Amended Biological Assessment (Final)</t>
  </si>
  <si>
    <t>Section 106 Historic Properties Identification and Assessment (Final)</t>
  </si>
  <si>
    <t>Brief Memorandum detailing results of Task F07: Early coordination and Development of Key Permits.</t>
  </si>
  <si>
    <t>Draft and Final Preliminary Section 106 Action Plan</t>
  </si>
  <si>
    <t>Agreement with USACE on Approach for 404/408, wetland delineation and 404(b)(1)</t>
  </si>
  <si>
    <t>Updated BA Project Description</t>
  </si>
  <si>
    <t>Updated Terrestrial Temporary and Permanent Impact Acreage</t>
  </si>
  <si>
    <t>F1</t>
  </si>
  <si>
    <t>Draft Species Accounts for Project</t>
  </si>
  <si>
    <t>Draft Biological Assessment  for Project</t>
  </si>
  <si>
    <t>REP03</t>
  </si>
  <si>
    <t>Final Biological Assessment for Project</t>
  </si>
  <si>
    <t>F2</t>
  </si>
  <si>
    <t>LET</t>
  </si>
  <si>
    <t>LET01</t>
  </si>
  <si>
    <t>Geotech Section 106 Initiation Letter (Draft)</t>
  </si>
  <si>
    <t>LET02</t>
  </si>
  <si>
    <t>Geotech Section 106 Initiation Letter (Final)</t>
  </si>
  <si>
    <t>Geotech CWA Section 404 Permit Application</t>
  </si>
  <si>
    <t>Geotech CWA Section 401 Permit Application</t>
  </si>
  <si>
    <t>PER03</t>
  </si>
  <si>
    <t>Geotech Lake or Streambed Alteration Application Packet</t>
  </si>
  <si>
    <t>PER04</t>
  </si>
  <si>
    <t>Geotech Documentation for Section 408 approval</t>
  </si>
  <si>
    <t>PER05</t>
  </si>
  <si>
    <t>Geotech Encroachment permit application (CVFPB)</t>
  </si>
  <si>
    <t>PER06</t>
  </si>
  <si>
    <t>State Lands Permit Geotech</t>
  </si>
  <si>
    <t>REP04</t>
  </si>
  <si>
    <t>Geotech Section 106 Historic Properties Report (Draft)</t>
  </si>
  <si>
    <t>REP05</t>
  </si>
  <si>
    <t>Geotech Section 106 Historic Properties Report (Final)</t>
  </si>
  <si>
    <t>REP06</t>
  </si>
  <si>
    <t>Geotech Joint Biological Assessment for NMFS and USFWS</t>
  </si>
  <si>
    <t>F3</t>
  </si>
  <si>
    <t>Public Involvement &amp; Tribal Consultation Plan (Preliminary Draft)</t>
  </si>
  <si>
    <t>Public Involvement &amp; Tribal Consultation Plan (Draft)</t>
  </si>
  <si>
    <t>Public Involvement &amp; Tribal Consultation Plan (Final)</t>
  </si>
  <si>
    <t>REP07</t>
  </si>
  <si>
    <t>Draft Archeological Resources Inventory Report</t>
  </si>
  <si>
    <t>REP08</t>
  </si>
  <si>
    <t>Draft Built Environmental Inventory/Evaluation Report</t>
  </si>
  <si>
    <t>REP09</t>
  </si>
  <si>
    <t>Concept Memo for PA Approach</t>
  </si>
  <si>
    <t>Draft Programmatic Agreement</t>
  </si>
  <si>
    <t>F4</t>
  </si>
  <si>
    <t>PER07</t>
  </si>
  <si>
    <t>208/ITP (Draft)</t>
  </si>
  <si>
    <t>Permitting Approach TM</t>
  </si>
  <si>
    <t>Corps Permit Approach Memo</t>
  </si>
  <si>
    <t>F5</t>
  </si>
  <si>
    <t>REP10</t>
  </si>
  <si>
    <t>Parcel spreadsheet for survey access</t>
  </si>
  <si>
    <t>Field Survey Plans Bio</t>
  </si>
  <si>
    <t>F6</t>
  </si>
  <si>
    <t>Mitigation Approach TM</t>
  </si>
  <si>
    <t>INV</t>
  </si>
  <si>
    <t>PLN04</t>
  </si>
  <si>
    <t>APP01</t>
  </si>
  <si>
    <t>PLN05</t>
  </si>
  <si>
    <t>PLN06</t>
  </si>
  <si>
    <t>TMS16</t>
  </si>
  <si>
    <t>TMS15</t>
  </si>
  <si>
    <t>INV01</t>
  </si>
  <si>
    <t>INV02</t>
  </si>
  <si>
    <t>PMA01</t>
  </si>
  <si>
    <t>NWS05</t>
  </si>
  <si>
    <t>NWS06</t>
  </si>
  <si>
    <t>TMS07</t>
  </si>
  <si>
    <t>MOD02</t>
  </si>
  <si>
    <t>TMS08</t>
  </si>
  <si>
    <t>TMS09</t>
  </si>
  <si>
    <t>EIR11</t>
  </si>
  <si>
    <t>EIR09</t>
  </si>
  <si>
    <t>EIR10</t>
  </si>
  <si>
    <t>PER08</t>
  </si>
  <si>
    <t>PER09</t>
  </si>
  <si>
    <t>PER10</t>
  </si>
  <si>
    <t>REP12</t>
  </si>
  <si>
    <t>REP13</t>
  </si>
  <si>
    <t>REP14</t>
  </si>
  <si>
    <t>REP15</t>
  </si>
  <si>
    <t>REP16</t>
  </si>
  <si>
    <t>REP17</t>
  </si>
  <si>
    <t>REP18</t>
  </si>
  <si>
    <t>REP11</t>
  </si>
  <si>
    <t>REP19</t>
  </si>
  <si>
    <t>No longer applicable.</t>
  </si>
  <si>
    <t>Developed strategy and schedue for discussions with Reclamation and DWR.</t>
  </si>
  <si>
    <t>Finished resolution of project passed by the Reservoir Committee and Authority Board. Submitted additional materials/backup to Reclamation for inclusion in application.</t>
  </si>
  <si>
    <t>Complete.</t>
  </si>
  <si>
    <t>Continued development of letter.</t>
  </si>
  <si>
    <t>Began review of risk register and identified new risks based on updated project (VP7).</t>
  </si>
  <si>
    <t>No work authorized under Task Order.</t>
  </si>
  <si>
    <t>Led ad hoc Operations &amp; Engineering Workgroup preparation and presentation. Hosted Workgroup meeting on Webex.</t>
  </si>
  <si>
    <t>Worked with Operations consultant on development of operations criteria, including selection of baseline, diversion criteria, and Shasta Exchanges.</t>
  </si>
  <si>
    <t>Continue to support Authority Agents and Workgroup Chair and Vice-Chair for ad hoc meetings.</t>
  </si>
  <si>
    <t>Continue to work with Operations consultant to advance operating criteria, including selection of baseline and other operating criteria. Take criteiria to Workgroup for review.</t>
  </si>
  <si>
    <t>Supported permitting lead on development of water rights application and Place of Use memorandum.</t>
  </si>
  <si>
    <t>Continue to support permitting lead on water rights from an operational standpoint.</t>
  </si>
  <si>
    <t>Supported the development of the project description and worked with the environmental planning and permitting team to provide operations data when available.</t>
  </si>
  <si>
    <t>Continue to provide project integration for operations related to the project description, particularly in relation to modeling for the EIR/EIS.</t>
  </si>
  <si>
    <t>Worked to develop the approach to the next phase of the EIR/EIS including development of the project description and EIR/EIS alternatives.</t>
  </si>
  <si>
    <t>Coordinated with Reclamation on the NEPA process and Reclamation's feasibility report.</t>
  </si>
  <si>
    <t>Prepped for and presented at the ad hoc Environmental Planning &amp; Permitting Workgroup.</t>
  </si>
  <si>
    <t>Review Reclamation's final draft feasibility study from ane environmental planning perspective.</t>
  </si>
  <si>
    <t>Continue development of EIR/EIS alternatives; take recommended alternatives to ad hoc Workgroup.</t>
  </si>
  <si>
    <t>Continue to coordinate with Reclamation on the NEPA process.</t>
  </si>
  <si>
    <t>Continue to support the ad hoc Workgroup.</t>
  </si>
  <si>
    <t>Worked with water rights consultant on Place of Use strategy.</t>
  </si>
  <si>
    <t>Began work on permitting project description.</t>
  </si>
  <si>
    <t>Coordinated on data needs for geotechnical and engineering, includign feasibility-level geotechnical exploration.</t>
  </si>
  <si>
    <t>Work with permitting team to begin permit applications for feasibility study geotechnical explorations.</t>
  </si>
  <si>
    <t>Led discussions on the continuation of the diversion criteria, baseline, and other permitting-related topics.</t>
  </si>
  <si>
    <t>Provide a regulatory update with staff from regulatory agencies on new project (VP7).</t>
  </si>
  <si>
    <t>Begin planning for project mitigation based on analysis provided by operations, environmental planning, and permitting.</t>
  </si>
  <si>
    <t>Continue data needs coordination with engineering and geotechnical teams, along with envrironmental planning and operations.</t>
  </si>
  <si>
    <t>Developed parcel list of parcel owners in the area of VP7.</t>
  </si>
  <si>
    <t>Began to work with Yolo county on landowner outreach.</t>
  </si>
  <si>
    <t>Worked with engineering team on conveyance system alignment from a real estate perspective.</t>
  </si>
  <si>
    <t>Began to update the desktop and mobile ROW tools with newly impacted properties.</t>
  </si>
  <si>
    <t>Continue landowner coordination and outreach, particularly in Yolo County along the Dunnigan pipeline.</t>
  </si>
  <si>
    <t>Continue updates on ROW tool (mobile and desktop versions).</t>
  </si>
  <si>
    <t>Led schedule updates for the engineering team based on contract start changes.</t>
  </si>
  <si>
    <t>Reviewed available data and began determining geotechnical exploration locations for feasibility.</t>
  </si>
  <si>
    <t>Worked with environmental planning and permitting on data needs for EIR/EIS and Biological Assessment.</t>
  </si>
  <si>
    <t>Begin feasibility-level design for VP7.</t>
  </si>
  <si>
    <t>Provide data, as needed, to environmental planning and permitting teams.</t>
  </si>
  <si>
    <t>Provide draft list of geotechnical exploration locations for Amendment 2.</t>
  </si>
  <si>
    <t>Updated Financial Assistance Agreement application for WIIN Act funding.</t>
  </si>
  <si>
    <t>Reviewed CWC invoice for submittal.</t>
  </si>
  <si>
    <t>Assisted in developing task order templates and schedule-task order linkages.</t>
  </si>
  <si>
    <t>Continue to assist in development of TO templates and troubleshooting.</t>
  </si>
  <si>
    <t>Provided updates to P6 project schedule an associated cash flow.</t>
  </si>
  <si>
    <t>Continue to provide information for Financial Assistance Application, as requested by Reclamation.</t>
  </si>
  <si>
    <t>Continue to provide updates and analysis to P6 project schedule.</t>
  </si>
  <si>
    <t>Supported the Authority in implementing actions from the Organizational Assessment.</t>
  </si>
  <si>
    <t>Provided day-to-day coordination with Reclamation.</t>
  </si>
  <si>
    <t>Continue to support the Authority in implementing actions from the Organizational Assessment.</t>
  </si>
  <si>
    <t>Continue to provide day-to-day coordination with Reclamation.</t>
  </si>
  <si>
    <t>Review Reclamation's final draft feasibility study.</t>
  </si>
  <si>
    <t>Began to update risk assessment based on new project (VP7).</t>
  </si>
  <si>
    <t>Continue review of risk assessment and begin draft of Risk Assessment TM.</t>
  </si>
  <si>
    <t>Provided Webex hosting for ad hoc Workgroup, Authority Board, and Reservoir Committee meetings.</t>
  </si>
  <si>
    <t>Continue to provide Webex hosting for ad hoc Workgroup, Authority Board, and Reservoir Committee meetings.</t>
  </si>
  <si>
    <t>Continue to provide SharePoint, Azure, and SQL server support as needed.</t>
  </si>
  <si>
    <t>Provided SharePoint support and onboarding.</t>
  </si>
  <si>
    <t>Provided technical editing for reports and presentations.</t>
  </si>
  <si>
    <t>Provide as-needed technical edfiting and document management.</t>
  </si>
  <si>
    <t>No work performed.</t>
  </si>
  <si>
    <t>Provide as-needed graphics support and figure/maps creation.</t>
  </si>
  <si>
    <t>Prepared monthly invoice and MPR.</t>
  </si>
  <si>
    <t>Continue with all project management activities.</t>
  </si>
  <si>
    <t>Submitted weekly burn rate data to controls and monitored burn rate with team leads.</t>
  </si>
  <si>
    <t>Submitted typical project expenses.</t>
  </si>
  <si>
    <t>Continue to submit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</si>
</sst>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_(* #,##0_);_(* \(#,##0\);_(* &quot;-&quot;??_);_(@_)"/>
    <numFmt numFmtId="165" formatCode="m/yyyy"/>
    <numFmt numFmtId="166" formatCode="mmm\ dd\,\ yyyy"/>
    <numFmt numFmtId="167" formatCode="m/d/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gradientFill degree="90">
        <stop position="0">
          <color theme="0"/>
        </stop>
        <stop position="0.5">
          <color theme="1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rgb="FF064B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/>
      <bottom/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6" tint="0.39997558519241921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0" borderId="16" applyNumberFormat="0" applyAlignment="0" applyProtection="0"/>
    <xf numFmtId="0" fontId="1" fillId="11" borderId="17" applyNumberFormat="0" applyFont="0" applyAlignment="0" applyProtection="0"/>
  </cellStyleXfs>
  <cellXfs count="152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quotePrefix="1"/>
    <xf numFmtId="0" fontId="2" fillId="3" borderId="0" xfId="0" applyFont="1" applyFill="1" applyAlignment="1">
      <alignment horizontal="centerContinuous"/>
    </xf>
    <xf numFmtId="0" fontId="2" fillId="5" borderId="10" xfId="0" applyFont="1" applyFill="1" applyBorder="1" applyAlignment="1">
      <alignment horizontal="center" vertical="center"/>
    </xf>
    <xf numFmtId="0" fontId="0" fillId="6" borderId="12" xfId="0" applyFont="1" applyFill="1" applyBorder="1" applyAlignment="1" applyProtection="1">
      <alignment horizontal="center"/>
      <protection locked="0"/>
    </xf>
    <xf numFmtId="165" fontId="0" fillId="6" borderId="14" xfId="0" applyNumberFormat="1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 vertical="center"/>
    </xf>
    <xf numFmtId="0" fontId="2" fillId="8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/>
    </xf>
    <xf numFmtId="0" fontId="13" fillId="0" borderId="0" xfId="0" applyFont="1"/>
    <xf numFmtId="0" fontId="14" fillId="10" borderId="16" xfId="4" applyFont="1" applyAlignment="1">
      <alignment horizontal="center"/>
    </xf>
    <xf numFmtId="0" fontId="14" fillId="10" borderId="20" xfId="4" applyFont="1" applyBorder="1" applyAlignment="1">
      <alignment horizontal="center"/>
    </xf>
    <xf numFmtId="0" fontId="8" fillId="11" borderId="24" xfId="5" applyFont="1" applyBorder="1" applyAlignment="1">
      <alignment horizontal="center" vertical="top" wrapText="1"/>
    </xf>
    <xf numFmtId="0" fontId="8" fillId="11" borderId="25" xfId="5" applyFont="1" applyBorder="1"/>
    <xf numFmtId="0" fontId="0" fillId="11" borderId="17" xfId="5" applyFont="1"/>
    <xf numFmtId="0" fontId="8" fillId="11" borderId="27" xfId="5" applyFont="1" applyBorder="1" applyAlignment="1">
      <alignment horizontal="center" vertical="top" wrapText="1"/>
    </xf>
    <xf numFmtId="0" fontId="8" fillId="11" borderId="17" xfId="5" applyFont="1"/>
    <xf numFmtId="0" fontId="8" fillId="11" borderId="28" xfId="5" applyFont="1" applyBorder="1"/>
    <xf numFmtId="0" fontId="8" fillId="11" borderId="23" xfId="5" applyFont="1" applyBorder="1"/>
    <xf numFmtId="0" fontId="0" fillId="11" borderId="0" xfId="5" applyFont="1" applyBorder="1"/>
    <xf numFmtId="0" fontId="8" fillId="11" borderId="29" xfId="5" applyFont="1" applyBorder="1"/>
    <xf numFmtId="0" fontId="0" fillId="11" borderId="30" xfId="5" applyFont="1" applyBorder="1"/>
    <xf numFmtId="0" fontId="8" fillId="11" borderId="31" xfId="5" applyFont="1" applyBorder="1"/>
    <xf numFmtId="0" fontId="8" fillId="11" borderId="33" xfId="5" applyFont="1" applyBorder="1" applyAlignment="1">
      <alignment horizontal="center" vertical="top" wrapText="1"/>
    </xf>
    <xf numFmtId="0" fontId="8" fillId="0" borderId="0" xfId="0" applyFont="1"/>
    <xf numFmtId="0" fontId="8" fillId="11" borderId="34" xfId="5" applyFont="1" applyBorder="1"/>
    <xf numFmtId="0" fontId="8" fillId="11" borderId="0" xfId="5" applyFont="1" applyBorder="1"/>
    <xf numFmtId="0" fontId="11" fillId="0" borderId="0" xfId="3" applyAlignment="1">
      <alignment horizontal="center"/>
    </xf>
    <xf numFmtId="0" fontId="2" fillId="8" borderId="9" xfId="0" applyFont="1" applyFill="1" applyBorder="1" applyAlignment="1">
      <alignment horizontal="center"/>
    </xf>
    <xf numFmtId="0" fontId="0" fillId="0" borderId="0" xfId="0" applyAlignment="1">
      <alignment horizontal="center" vertical="center" textRotation="90"/>
    </xf>
    <xf numFmtId="0" fontId="15" fillId="9" borderId="3" xfId="0" applyFont="1" applyFill="1" applyBorder="1" applyAlignment="1">
      <alignment horizontal="center" vertical="center" wrapText="1"/>
    </xf>
    <xf numFmtId="9" fontId="7" fillId="0" borderId="5" xfId="2" applyFont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9" fontId="7" fillId="2" borderId="35" xfId="2" applyFont="1" applyFill="1" applyBorder="1" applyAlignment="1" applyProtection="1">
      <alignment horizontal="center" vertical="center" wrapText="1"/>
    </xf>
    <xf numFmtId="9" fontId="7" fillId="2" borderId="3" xfId="2" applyFont="1" applyFill="1" applyBorder="1" applyAlignment="1" applyProtection="1">
      <alignment horizontal="center" vertical="center" wrapText="1"/>
    </xf>
    <xf numFmtId="0" fontId="8" fillId="11" borderId="30" xfId="5" applyFont="1" applyBorder="1"/>
    <xf numFmtId="0" fontId="10" fillId="5" borderId="3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9" fontId="0" fillId="0" borderId="0" xfId="2" applyFont="1" applyAlignment="1">
      <alignment vertical="top"/>
    </xf>
    <xf numFmtId="0" fontId="16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0" borderId="0" xfId="3"/>
    <xf numFmtId="0" fontId="9" fillId="8" borderId="9" xfId="0" applyFont="1" applyFill="1" applyBorder="1" applyAlignment="1">
      <alignment horizontal="centerContinuous" vertical="center"/>
    </xf>
    <xf numFmtId="0" fontId="9" fillId="8" borderId="10" xfId="0" applyFont="1" applyFill="1" applyBorder="1" applyAlignment="1">
      <alignment horizontal="centerContinuous" vertical="center"/>
    </xf>
    <xf numFmtId="0" fontId="0" fillId="0" borderId="0" xfId="0" applyNumberForma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18" fillId="11" borderId="29" xfId="5" applyFont="1" applyBorder="1"/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15" fillId="9" borderId="1" xfId="0" applyFont="1" applyFill="1" applyBorder="1" applyAlignment="1">
      <alignment vertical="center" wrapText="1"/>
    </xf>
    <xf numFmtId="166" fontId="2" fillId="4" borderId="0" xfId="0" applyNumberFormat="1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vertical="center"/>
    </xf>
    <xf numFmtId="0" fontId="9" fillId="8" borderId="0" xfId="0" applyFont="1" applyFill="1" applyBorder="1" applyAlignment="1">
      <alignment horizontal="centerContinuous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NumberFormat="1"/>
    <xf numFmtId="22" fontId="0" fillId="0" borderId="0" xfId="0" applyNumberFormat="1"/>
    <xf numFmtId="9" fontId="1" fillId="0" borderId="1" xfId="2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0" fontId="4" fillId="12" borderId="4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 applyProtection="1">
      <alignment horizontal="center" vertical="center" wrapText="1"/>
    </xf>
    <xf numFmtId="0" fontId="0" fillId="12" borderId="4" xfId="0" applyFont="1" applyFill="1" applyBorder="1" applyAlignment="1" applyProtection="1">
      <alignment vertical="center" wrapText="1"/>
    </xf>
    <xf numFmtId="14" fontId="0" fillId="12" borderId="4" xfId="0" applyNumberFormat="1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vertical="center" wrapText="1"/>
    </xf>
    <xf numFmtId="167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1" fillId="7" borderId="1" xfId="5" applyFont="1" applyFill="1" applyBorder="1" applyAlignment="1" applyProtection="1">
      <alignment horizontal="center" vertical="center"/>
      <protection locked="0"/>
    </xf>
    <xf numFmtId="0" fontId="4" fillId="12" borderId="3" xfId="0" applyFont="1" applyFill="1" applyBorder="1" applyAlignment="1">
      <alignment horizontal="center" vertical="center" wrapText="1"/>
    </xf>
    <xf numFmtId="0" fontId="0" fillId="12" borderId="3" xfId="0" applyNumberFormat="1" applyFont="1" applyFill="1" applyBorder="1" applyAlignment="1" applyProtection="1">
      <alignment horizontal="center" vertical="center" wrapText="1"/>
    </xf>
    <xf numFmtId="0" fontId="0" fillId="12" borderId="3" xfId="0" applyNumberFormat="1" applyFont="1" applyFill="1" applyBorder="1" applyAlignment="1" applyProtection="1">
      <alignment vertical="center" wrapText="1"/>
    </xf>
    <xf numFmtId="14" fontId="0" fillId="12" borderId="3" xfId="0" applyNumberFormat="1" applyFont="1" applyFill="1" applyBorder="1" applyAlignment="1" applyProtection="1">
      <alignment horizontal="center" vertical="center" wrapText="1"/>
    </xf>
    <xf numFmtId="9" fontId="0" fillId="7" borderId="1" xfId="2" applyFont="1" applyFill="1" applyBorder="1" applyAlignment="1" applyProtection="1">
      <alignment horizontal="center" vertical="center" wrapText="1"/>
      <protection locked="0"/>
    </xf>
    <xf numFmtId="0" fontId="0" fillId="12" borderId="35" xfId="0" applyNumberFormat="1" applyFont="1" applyFill="1" applyBorder="1" applyAlignment="1" applyProtection="1">
      <alignment horizontal="center" vertical="center" wrapText="1"/>
    </xf>
    <xf numFmtId="0" fontId="0" fillId="12" borderId="35" xfId="0" applyNumberFormat="1" applyFont="1" applyFill="1" applyBorder="1" applyAlignment="1" applyProtection="1">
      <alignment vertical="center" wrapText="1"/>
    </xf>
    <xf numFmtId="14" fontId="0" fillId="12" borderId="35" xfId="0" applyNumberFormat="1" applyFont="1" applyFill="1" applyBorder="1" applyAlignment="1" applyProtection="1">
      <alignment horizontal="center" vertical="center" wrapText="1"/>
    </xf>
    <xf numFmtId="9" fontId="0" fillId="7" borderId="5" xfId="2" applyFont="1" applyFill="1" applyBorder="1" applyAlignment="1" applyProtection="1">
      <alignment horizontal="center" vertical="center" wrapText="1"/>
      <protection locked="0"/>
    </xf>
    <xf numFmtId="14" fontId="20" fillId="0" borderId="5" xfId="0" applyNumberFormat="1" applyFont="1" applyBorder="1" applyAlignment="1" applyProtection="1">
      <alignment horizontal="center" vertical="center" wrapText="1"/>
      <protection locked="0"/>
    </xf>
    <xf numFmtId="0" fontId="21" fillId="7" borderId="5" xfId="5" applyFont="1" applyFill="1" applyBorder="1" applyAlignment="1" applyProtection="1">
      <alignment horizontal="center" vertical="center"/>
      <protection locked="0"/>
    </xf>
    <xf numFmtId="9" fontId="16" fillId="2" borderId="2" xfId="2" applyFont="1" applyFill="1" applyBorder="1" applyAlignment="1">
      <alignment horizontal="center" vertical="center" textRotation="90" wrapText="1"/>
    </xf>
    <xf numFmtId="9" fontId="0" fillId="0" borderId="0" xfId="2" applyFont="1"/>
    <xf numFmtId="14" fontId="16" fillId="2" borderId="2" xfId="2" applyNumberFormat="1" applyFont="1" applyFill="1" applyBorder="1" applyAlignment="1">
      <alignment horizontal="center" vertical="center" textRotation="90" wrapText="1"/>
    </xf>
    <xf numFmtId="14" fontId="0" fillId="0" borderId="0" xfId="2" applyNumberFormat="1" applyFont="1" applyAlignment="1">
      <alignment vertical="top"/>
    </xf>
    <xf numFmtId="14" fontId="0" fillId="0" borderId="0" xfId="2" applyNumberFormat="1" applyFont="1"/>
    <xf numFmtId="9" fontId="0" fillId="0" borderId="0" xfId="2" applyFont="1" applyAlignment="1">
      <alignment horizontal="center" vertical="top"/>
    </xf>
    <xf numFmtId="14" fontId="16" fillId="2" borderId="2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vertical="top" wrapText="1"/>
    </xf>
    <xf numFmtId="14" fontId="0" fillId="0" borderId="0" xfId="0" applyNumberFormat="1"/>
    <xf numFmtId="0" fontId="16" fillId="2" borderId="2" xfId="0" applyFont="1" applyFill="1" applyBorder="1" applyAlignment="1">
      <alignment horizontal="center" vertical="center" wrapText="1"/>
    </xf>
    <xf numFmtId="0" fontId="7" fillId="7" borderId="17" xfId="5" applyFont="1" applyFill="1" applyBorder="1" applyAlignment="1" applyProtection="1">
      <alignment vertical="center" wrapText="1"/>
      <protection locked="0"/>
    </xf>
    <xf numFmtId="0" fontId="0" fillId="7" borderId="17" xfId="5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7" borderId="42" xfId="5" applyFont="1" applyFill="1" applyBorder="1" applyAlignment="1" applyProtection="1">
      <alignment vertical="center" wrapText="1"/>
      <protection locked="0"/>
    </xf>
    <xf numFmtId="0" fontId="0" fillId="7" borderId="42" xfId="5" applyFont="1" applyFill="1" applyBorder="1" applyAlignment="1" applyProtection="1">
      <alignment horizontal="center" vertical="center"/>
      <protection locked="0"/>
    </xf>
    <xf numFmtId="0" fontId="0" fillId="13" borderId="43" xfId="0" applyFill="1" applyBorder="1" applyAlignment="1">
      <alignment horizontal="center"/>
    </xf>
    <xf numFmtId="0" fontId="0" fillId="14" borderId="43" xfId="0" applyFill="1" applyBorder="1" applyAlignment="1">
      <alignment horizontal="center"/>
    </xf>
    <xf numFmtId="0" fontId="0" fillId="14" borderId="44" xfId="0" applyFill="1" applyBorder="1" applyAlignment="1">
      <alignment horizontal="center"/>
    </xf>
    <xf numFmtId="166" fontId="2" fillId="4" borderId="0" xfId="0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2" borderId="4" xfId="0" applyFill="1" applyBorder="1" applyAlignment="1">
      <alignment vertical="center" wrapText="1"/>
    </xf>
    <xf numFmtId="14" fontId="0" fillId="12" borderId="4" xfId="0" applyNumberFormat="1" applyFill="1" applyBorder="1" applyAlignment="1">
      <alignment horizontal="center" vertical="center" wrapText="1"/>
    </xf>
    <xf numFmtId="9" fontId="7" fillId="0" borderId="38" xfId="2" applyFont="1" applyBorder="1" applyAlignment="1">
      <alignment horizontal="center" vertical="center" wrapText="1"/>
    </xf>
    <xf numFmtId="9" fontId="7" fillId="0" borderId="6" xfId="2" applyFont="1" applyBorder="1" applyAlignment="1">
      <alignment horizontal="center" vertical="center" wrapText="1"/>
    </xf>
    <xf numFmtId="9" fontId="7" fillId="0" borderId="39" xfId="2" applyFont="1" applyBorder="1" applyAlignment="1">
      <alignment horizontal="center" vertical="center" wrapText="1"/>
    </xf>
    <xf numFmtId="9" fontId="7" fillId="0" borderId="2" xfId="2" applyFont="1" applyBorder="1" applyAlignment="1">
      <alignment horizontal="center" vertical="center" wrapText="1"/>
    </xf>
    <xf numFmtId="9" fontId="7" fillId="0" borderId="40" xfId="2" applyFont="1" applyBorder="1" applyAlignment="1">
      <alignment horizontal="center" vertical="center" wrapText="1"/>
    </xf>
    <xf numFmtId="9" fontId="7" fillId="0" borderId="4" xfId="2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11" borderId="23" xfId="5" applyFont="1" applyBorder="1" applyAlignment="1">
      <alignment horizontal="center" vertical="top" wrapText="1"/>
    </xf>
    <xf numFmtId="0" fontId="13" fillId="11" borderId="26" xfId="5" applyFont="1" applyBorder="1" applyAlignment="1">
      <alignment horizontal="center" vertical="top" wrapText="1"/>
    </xf>
    <xf numFmtId="0" fontId="13" fillId="11" borderId="32" xfId="5" applyFont="1" applyBorder="1" applyAlignment="1">
      <alignment horizontal="center" vertical="top" wrapText="1"/>
    </xf>
    <xf numFmtId="0" fontId="8" fillId="11" borderId="23" xfId="5" applyFont="1" applyBorder="1" applyAlignment="1">
      <alignment horizontal="center" vertical="top" wrapText="1"/>
    </xf>
    <xf numFmtId="0" fontId="8" fillId="11" borderId="26" xfId="5" applyFont="1" applyBorder="1" applyAlignment="1">
      <alignment horizontal="center" vertical="top" wrapText="1"/>
    </xf>
    <xf numFmtId="0" fontId="8" fillId="11" borderId="32" xfId="5" applyFont="1" applyBorder="1" applyAlignment="1">
      <alignment horizontal="center" vertical="top" wrapText="1"/>
    </xf>
    <xf numFmtId="0" fontId="14" fillId="10" borderId="21" xfId="4" applyFont="1" applyBorder="1" applyAlignment="1">
      <alignment horizontal="center"/>
    </xf>
    <xf numFmtId="0" fontId="14" fillId="10" borderId="22" xfId="4" applyFont="1" applyBorder="1" applyAlignment="1">
      <alignment horizontal="center"/>
    </xf>
    <xf numFmtId="0" fontId="13" fillId="11" borderId="23" xfId="5" applyFont="1" applyBorder="1" applyAlignment="1">
      <alignment horizontal="center" vertical="top"/>
    </xf>
    <xf numFmtId="0" fontId="13" fillId="11" borderId="26" xfId="5" applyFont="1" applyBorder="1" applyAlignment="1">
      <alignment horizontal="center" vertical="top"/>
    </xf>
    <xf numFmtId="0" fontId="13" fillId="11" borderId="32" xfId="5" applyFont="1" applyBorder="1" applyAlignment="1">
      <alignment horizontal="center" vertical="top"/>
    </xf>
    <xf numFmtId="0" fontId="8" fillId="11" borderId="37" xfId="5" applyFont="1" applyBorder="1" applyAlignment="1">
      <alignment horizontal="left" vertical="top" wrapText="1"/>
    </xf>
    <xf numFmtId="0" fontId="8" fillId="11" borderId="25" xfId="5" applyFont="1" applyBorder="1" applyAlignment="1">
      <alignment horizontal="left" vertical="top" wrapText="1"/>
    </xf>
    <xf numFmtId="166" fontId="2" fillId="4" borderId="0" xfId="0" applyNumberFormat="1" applyFont="1" applyFill="1" applyBorder="1" applyAlignment="1">
      <alignment horizontal="left" vertical="center" wrapText="1"/>
    </xf>
    <xf numFmtId="0" fontId="10" fillId="8" borderId="0" xfId="0" applyFont="1" applyFill="1" applyAlignment="1">
      <alignment horizontal="center" wrapText="1"/>
    </xf>
    <xf numFmtId="0" fontId="10" fillId="8" borderId="41" xfId="0" applyFont="1" applyFill="1" applyBorder="1" applyAlignment="1">
      <alignment horizontal="center" wrapText="1"/>
    </xf>
  </cellXfs>
  <cellStyles count="6">
    <cellStyle name="Comma" xfId="1" builtinId="3"/>
    <cellStyle name="Hyperlink" xfId="3" builtinId="8"/>
    <cellStyle name="Input" xfId="4" builtinId="20"/>
    <cellStyle name="Normal" xfId="0" builtinId="0"/>
    <cellStyle name="Note" xfId="5" builtinId="10"/>
    <cellStyle name="Percent" xfId="2" builtinId="5"/>
  </cellStyles>
  <dxfs count="6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B2B2B2"/>
        </right>
        <top style="medium">
          <color indexed="64"/>
        </top>
        <bottom style="medium">
          <color indexed="64"/>
        </bottom>
      </border>
      <protection locked="1" hidden="0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90" wrapText="1" indent="0" justifyLastLine="0" shrinkToFit="0" readingOrder="0"/>
    </dxf>
    <dxf>
      <font>
        <strike/>
      </font>
    </dxf>
    <dxf>
      <font>
        <color theme="2"/>
      </font>
      <border>
        <top/>
        <bottom/>
      </border>
    </dxf>
    <dxf>
      <border>
        <top style="thin">
          <color auto="1"/>
        </top>
        <bottom/>
        <vertical/>
        <horizontal/>
      </border>
    </dxf>
    <dxf>
      <font>
        <color theme="2"/>
      </font>
      <border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m/d/yy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2" tint="-9.9948118533890809E-2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0" xr9:uid="{00000000-0011-0000-FFFF-FFFF00000000}"/>
  </tableStyles>
  <colors>
    <mruColors>
      <color rgb="FF064B6C"/>
      <color rgb="FFF8F8F8"/>
      <color rgb="FF0E68A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345454</xdr:colOff>
      <xdr:row>1</xdr:row>
      <xdr:rowOff>0</xdr:rowOff>
    </xdr:from>
    <xdr:to>
      <xdr:col>9</xdr:col>
      <xdr:colOff>0</xdr:colOff>
      <xdr:row>1</xdr:row>
      <xdr:rowOff>17433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232154" y="28575"/>
          <a:ext cx="4255121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1819274</xdr:colOff>
      <xdr:row>1</xdr:row>
      <xdr:rowOff>0</xdr:rowOff>
    </xdr:from>
    <xdr:to>
      <xdr:col>10</xdr:col>
      <xdr:colOff>0</xdr:colOff>
      <xdr:row>1</xdr:row>
      <xdr:rowOff>74583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19474" y="28575"/>
          <a:ext cx="3533776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876300</xdr:colOff>
      <xdr:row>0</xdr:row>
      <xdr:rowOff>13607</xdr:rowOff>
    </xdr:from>
    <xdr:to>
      <xdr:col>12</xdr:col>
      <xdr:colOff>0</xdr:colOff>
      <xdr:row>2</xdr:row>
      <xdr:rowOff>33618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2594535" y="13607"/>
          <a:ext cx="13459760" cy="692364"/>
          <a:chOff x="1988535" y="26314"/>
          <a:chExt cx="5975747" cy="42754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9393" name="Object 1" hidden="1">
                <a:extLst>
                  <a:ext uri="{63B3BB69-23CF-44E3-9099-C40C66FF867C}">
                    <a14:compatExt spid="_x0000_s59393"/>
                  </a:ext>
                  <a:ext uri="{FF2B5EF4-FFF2-40B4-BE49-F238E27FC236}">
                    <a16:creationId xmlns:a16="http://schemas.microsoft.com/office/drawing/2014/main" id="{00000000-0008-0000-0100-000001E80000}"/>
                  </a:ext>
                </a:extLst>
              </xdr:cNvPr>
              <xdr:cNvSpPr/>
            </xdr:nvSpPr>
            <xdr:spPr bwMode="auto">
              <a:xfrm>
                <a:off x="1988535" y="26314"/>
                <a:ext cx="5975747" cy="4275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3325627" y="65948"/>
            <a:ext cx="3554060" cy="3726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050">
                <a:solidFill>
                  <a:schemeClr val="bg1"/>
                </a:solidFill>
              </a:rPr>
              <a:t>Consultant Monthly Progress</a:t>
            </a:r>
            <a:r>
              <a:rPr lang="en-US" sz="1050" baseline="0">
                <a:solidFill>
                  <a:schemeClr val="bg1"/>
                </a:solidFill>
              </a:rPr>
              <a:t> </a:t>
            </a:r>
            <a:r>
              <a:rPr lang="en-US" sz="1050">
                <a:solidFill>
                  <a:schemeClr val="bg1"/>
                </a:solidFill>
              </a:rPr>
              <a:t>Template</a:t>
            </a:r>
          </a:p>
          <a:p>
            <a:r>
              <a:rPr lang="en-US" sz="1050">
                <a:solidFill>
                  <a:schemeClr val="bg1"/>
                </a:solidFill>
              </a:rPr>
              <a:t>Deliverables Progress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1</xdr:row>
          <xdr:rowOff>0</xdr:rowOff>
        </xdr:from>
        <xdr:to>
          <xdr:col>5</xdr:col>
          <xdr:colOff>2686050</xdr:colOff>
          <xdr:row>2</xdr:row>
          <xdr:rowOff>12700</xdr:rowOff>
        </xdr:to>
        <xdr:sp macro="" textlink="">
          <xdr:nvSpPr>
            <xdr:cNvPr id="59394" name="Object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1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0</xdr:row>
      <xdr:rowOff>0</xdr:rowOff>
    </xdr:from>
    <xdr:to>
      <xdr:col>12</xdr:col>
      <xdr:colOff>0</xdr:colOff>
      <xdr:row>2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448800" y="0"/>
          <a:ext cx="3876675" cy="685800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is restricted</a:t>
          </a:r>
          <a:r>
            <a:rPr lang="en-US" sz="1100" baseline="0"/>
            <a:t> to</a:t>
          </a:r>
          <a:r>
            <a:rPr lang="en-US" sz="1100"/>
            <a:t> white shaded cells.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Sites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  <a:endParaRPr lang="en-US">
            <a:effectLst/>
          </a:endParaRPr>
        </a:p>
      </xdr:txBody>
    </xdr:sp>
    <xdr:clientData/>
  </xdr:twoCellAnchor>
  <xdr:twoCellAnchor>
    <xdr:from>
      <xdr:col>14</xdr:col>
      <xdr:colOff>171450</xdr:colOff>
      <xdr:row>2</xdr:row>
      <xdr:rowOff>104775</xdr:rowOff>
    </xdr:from>
    <xdr:to>
      <xdr:col>16</xdr:col>
      <xdr:colOff>411257</xdr:colOff>
      <xdr:row>3</xdr:row>
      <xdr:rowOff>87405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5440025" y="781050"/>
          <a:ext cx="3611657" cy="173130"/>
        </a:xfrm>
        <a:prstGeom prst="rect">
          <a:avLst/>
        </a:prstGeom>
        <a:gradFill flip="none" rotWithShape="1">
          <a:gsLst>
            <a:gs pos="0">
              <a:srgbClr val="E7E6E6">
                <a:lumMod val="50000"/>
              </a:srgbClr>
            </a:gs>
            <a:gs pos="33000">
              <a:sysClr val="windowText" lastClr="000000"/>
            </a:gs>
            <a:gs pos="69000">
              <a:sysClr val="windowText" lastClr="000000"/>
            </a:gs>
            <a:gs pos="97000">
              <a:srgbClr val="A5A5A5">
                <a:lumMod val="70000"/>
              </a:srgb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ysClr val="window" lastClr="FFFFFF">
              <a:shade val="50000"/>
            </a:sys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Link to Sites Sharepoint Project Controls  - (A/P) Invoices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15</xdr:col>
      <xdr:colOff>573800</xdr:colOff>
      <xdr:row>1</xdr:row>
      <xdr:rowOff>17433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15225" y="38100"/>
          <a:ext cx="13908800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1819274</xdr:colOff>
      <xdr:row>1</xdr:row>
      <xdr:rowOff>0</xdr:rowOff>
    </xdr:from>
    <xdr:to>
      <xdr:col>6</xdr:col>
      <xdr:colOff>257175</xdr:colOff>
      <xdr:row>1</xdr:row>
      <xdr:rowOff>74583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71699" y="38100"/>
          <a:ext cx="904876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56030</xdr:colOff>
      <xdr:row>0</xdr:row>
      <xdr:rowOff>11206</xdr:rowOff>
    </xdr:from>
    <xdr:to>
      <xdr:col>10</xdr:col>
      <xdr:colOff>0</xdr:colOff>
      <xdr:row>2</xdr:row>
      <xdr:rowOff>22412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846730" y="8031"/>
          <a:ext cx="7173445" cy="674781"/>
          <a:chOff x="1988537" y="-17969"/>
          <a:chExt cx="5975747" cy="4724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5297" name="Object 1" hidden="1">
                <a:extLst>
                  <a:ext uri="{63B3BB69-23CF-44E3-9099-C40C66FF867C}">
                    <a14:compatExt spid="_x0000_s55297"/>
                  </a:ext>
                  <a:ext uri="{FF2B5EF4-FFF2-40B4-BE49-F238E27FC236}">
                    <a16:creationId xmlns:a16="http://schemas.microsoft.com/office/drawing/2014/main" id="{00000000-0008-0000-0200-000001D80000}"/>
                  </a:ext>
                </a:extLst>
              </xdr:cNvPr>
              <xdr:cNvSpPr/>
            </xdr:nvSpPr>
            <xdr:spPr bwMode="auto">
              <a:xfrm>
                <a:off x="1988537" y="-17969"/>
                <a:ext cx="5975747" cy="4724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3489710" y="56615"/>
            <a:ext cx="1744435" cy="3471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050">
                <a:solidFill>
                  <a:schemeClr val="bg1"/>
                </a:solidFill>
              </a:rPr>
              <a:t>Consultant  Progress</a:t>
            </a:r>
            <a:r>
              <a:rPr lang="en-US" sz="1050" baseline="0">
                <a:solidFill>
                  <a:schemeClr val="bg1"/>
                </a:solidFill>
              </a:rPr>
              <a:t> </a:t>
            </a:r>
            <a:r>
              <a:rPr lang="en-US" sz="1050">
                <a:solidFill>
                  <a:schemeClr val="bg1"/>
                </a:solidFill>
              </a:rPr>
              <a:t>Template</a:t>
            </a:r>
          </a:p>
          <a:p>
            <a:r>
              <a:rPr lang="en-US" sz="1050">
                <a:solidFill>
                  <a:schemeClr val="bg1"/>
                </a:solidFill>
              </a:rPr>
              <a:t>Task Work Progress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1</xdr:row>
          <xdr:rowOff>12700</xdr:rowOff>
        </xdr:from>
        <xdr:to>
          <xdr:col>7</xdr:col>
          <xdr:colOff>996950</xdr:colOff>
          <xdr:row>2</xdr:row>
          <xdr:rowOff>25400</xdr:rowOff>
        </xdr:to>
        <xdr:sp macro="" textlink="">
          <xdr:nvSpPr>
            <xdr:cNvPr id="55298" name="Object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2990850</xdr:colOff>
      <xdr:row>0</xdr:row>
      <xdr:rowOff>28575</xdr:rowOff>
    </xdr:from>
    <xdr:to>
      <xdr:col>9</xdr:col>
      <xdr:colOff>2971069</xdr:colOff>
      <xdr:row>2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524500" y="28575"/>
          <a:ext cx="3104419" cy="628650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restricted</a:t>
          </a:r>
          <a:r>
            <a:rPr lang="en-US" sz="1100" baseline="0"/>
            <a:t> to</a:t>
          </a:r>
          <a:r>
            <a:rPr lang="en-US" sz="1100"/>
            <a:t> white cells.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Make sure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% complete cells are updated.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can hide empty rows if you wish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26593</xdr:colOff>
      <xdr:row>2</xdr:row>
      <xdr:rowOff>150764</xdr:rowOff>
    </xdr:from>
    <xdr:to>
      <xdr:col>11</xdr:col>
      <xdr:colOff>3866850</xdr:colOff>
      <xdr:row>3</xdr:row>
      <xdr:rowOff>0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2704368" y="817514"/>
          <a:ext cx="3840257" cy="201705"/>
        </a:xfrm>
        <a:prstGeom prst="rect">
          <a:avLst/>
        </a:prstGeom>
        <a:gradFill flip="none" rotWithShape="1">
          <a:gsLst>
            <a:gs pos="0">
              <a:schemeClr val="bg2">
                <a:lumMod val="50000"/>
              </a:schemeClr>
            </a:gs>
            <a:gs pos="33000">
              <a:schemeClr val="tx1"/>
            </a:gs>
            <a:gs pos="69000">
              <a:schemeClr val="tx1"/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Link to Sites Sharepoint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Project Controls - (A/P) Invoices</a:t>
          </a:r>
        </a:p>
      </xdr:txBody>
    </xdr:sp>
    <xdr:clientData/>
  </xdr:twoCellAnchor>
  <xdr:twoCellAnchor>
    <xdr:from>
      <xdr:col>11</xdr:col>
      <xdr:colOff>206749</xdr:colOff>
      <xdr:row>0</xdr:row>
      <xdr:rowOff>0</xdr:rowOff>
    </xdr:from>
    <xdr:to>
      <xdr:col>11</xdr:col>
      <xdr:colOff>4057865</xdr:colOff>
      <xdr:row>1</xdr:row>
      <xdr:rowOff>598393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2884524" y="0"/>
          <a:ext cx="3851116" cy="636493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</a:p>
        <a:p>
          <a:endParaRPr lang="en-US" sz="1100"/>
        </a:p>
      </xdr:txBody>
    </xdr:sp>
    <xdr:clientData/>
  </xdr:twoCellAnchor>
  <xdr:twoCellAnchor>
    <xdr:from>
      <xdr:col>4</xdr:col>
      <xdr:colOff>1819274</xdr:colOff>
      <xdr:row>0</xdr:row>
      <xdr:rowOff>0</xdr:rowOff>
    </xdr:from>
    <xdr:to>
      <xdr:col>6</xdr:col>
      <xdr:colOff>257175</xdr:colOff>
      <xdr:row>0</xdr:row>
      <xdr:rowOff>74583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714499" y="38100"/>
          <a:ext cx="81915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1819274</xdr:colOff>
      <xdr:row>0</xdr:row>
      <xdr:rowOff>0</xdr:rowOff>
    </xdr:from>
    <xdr:to>
      <xdr:col>7</xdr:col>
      <xdr:colOff>257175</xdr:colOff>
      <xdr:row>0</xdr:row>
      <xdr:rowOff>74583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714499" y="38100"/>
          <a:ext cx="81915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13</xdr:col>
      <xdr:colOff>573800</xdr:colOff>
      <xdr:row>1</xdr:row>
      <xdr:rowOff>17433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781925" y="38100"/>
          <a:ext cx="13956425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1819274</xdr:colOff>
      <xdr:row>1</xdr:row>
      <xdr:rowOff>0</xdr:rowOff>
    </xdr:from>
    <xdr:to>
      <xdr:col>3</xdr:col>
      <xdr:colOff>257175</xdr:colOff>
      <xdr:row>1</xdr:row>
      <xdr:rowOff>74583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05049" y="38100"/>
          <a:ext cx="91440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1117600</xdr:colOff>
          <xdr:row>0</xdr:row>
          <xdr:rowOff>0</xdr:rowOff>
        </xdr:from>
        <xdr:to>
          <xdr:col>4</xdr:col>
          <xdr:colOff>165100</xdr:colOff>
          <xdr:row>2</xdr:row>
          <xdr:rowOff>31750</xdr:rowOff>
        </xdr:to>
        <xdr:sp macro="" textlink="">
          <xdr:nvSpPr>
            <xdr:cNvPr id="63490" name="Object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3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1053686</xdr:colOff>
      <xdr:row>1</xdr:row>
      <xdr:rowOff>13137</xdr:rowOff>
    </xdr:from>
    <xdr:to>
      <xdr:col>2</xdr:col>
      <xdr:colOff>2423949</xdr:colOff>
      <xdr:row>2</xdr:row>
      <xdr:rowOff>19708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838927" y="13137"/>
          <a:ext cx="1370263" cy="624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50">
              <a:solidFill>
                <a:schemeClr val="bg1"/>
              </a:solidFill>
            </a:rPr>
            <a:t>Monthly Progress</a:t>
          </a:r>
          <a:r>
            <a:rPr lang="en-US" sz="1050" baseline="0">
              <a:solidFill>
                <a:schemeClr val="bg1"/>
              </a:solidFill>
            </a:rPr>
            <a:t> </a:t>
          </a:r>
          <a:r>
            <a:rPr lang="en-US" sz="1050">
              <a:solidFill>
                <a:schemeClr val="bg1"/>
              </a:solidFill>
            </a:rPr>
            <a:t>Template</a:t>
          </a:r>
        </a:p>
        <a:p>
          <a:r>
            <a:rPr lang="en-US" sz="1050">
              <a:solidFill>
                <a:schemeClr val="bg1"/>
              </a:solidFill>
            </a:rPr>
            <a:t>General Issues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2070100</xdr:colOff>
          <xdr:row>0</xdr:row>
          <xdr:rowOff>0</xdr:rowOff>
        </xdr:from>
        <xdr:to>
          <xdr:col>2</xdr:col>
          <xdr:colOff>1143000</xdr:colOff>
          <xdr:row>2</xdr:row>
          <xdr:rowOff>31750</xdr:rowOff>
        </xdr:to>
        <xdr:sp macro="" textlink="">
          <xdr:nvSpPr>
            <xdr:cNvPr id="63491" name="Object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3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2900732</xdr:colOff>
      <xdr:row>0</xdr:row>
      <xdr:rowOff>0</xdr:rowOff>
    </xdr:from>
    <xdr:to>
      <xdr:col>8</xdr:col>
      <xdr:colOff>9525</xdr:colOff>
      <xdr:row>2</xdr:row>
      <xdr:rowOff>19050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7015532" y="0"/>
          <a:ext cx="4119193" cy="638175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restricted</a:t>
          </a:r>
          <a:r>
            <a:rPr lang="en-US" sz="1100" baseline="0"/>
            <a:t> to</a:t>
          </a:r>
          <a:r>
            <a:rPr lang="en-US" sz="1100"/>
            <a:t> white cells.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Make sure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white cells are completed per row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closure comments to indicate item has been remedied.</a:t>
          </a:r>
        </a:p>
      </xdr:txBody>
    </xdr:sp>
    <xdr:clientData/>
  </xdr:twoCellAnchor>
  <xdr:twoCellAnchor>
    <xdr:from>
      <xdr:col>8</xdr:col>
      <xdr:colOff>161925</xdr:colOff>
      <xdr:row>3</xdr:row>
      <xdr:rowOff>17414</xdr:rowOff>
    </xdr:from>
    <xdr:to>
      <xdr:col>14</xdr:col>
      <xdr:colOff>228300</xdr:colOff>
      <xdr:row>4</xdr:row>
      <xdr:rowOff>76200</xdr:rowOff>
    </xdr:to>
    <xdr:sp macro="" textlink="">
      <xdr:nvSpPr>
        <xdr:cNvPr id="10" name="TextBox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2687300" y="760364"/>
          <a:ext cx="3723975" cy="258811"/>
        </a:xfrm>
        <a:prstGeom prst="rect">
          <a:avLst/>
        </a:prstGeom>
        <a:gradFill flip="none" rotWithShape="1">
          <a:gsLst>
            <a:gs pos="0">
              <a:schemeClr val="bg2">
                <a:lumMod val="50000"/>
              </a:schemeClr>
            </a:gs>
            <a:gs pos="33000">
              <a:schemeClr val="tx1"/>
            </a:gs>
            <a:gs pos="69000">
              <a:schemeClr val="tx1"/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Link to Sites Sharepoint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Project Controls - (A/P) Invoices</a:t>
          </a:r>
        </a:p>
      </xdr:txBody>
    </xdr:sp>
    <xdr:clientData/>
  </xdr:twoCellAnchor>
  <xdr:twoCellAnchor>
    <xdr:from>
      <xdr:col>8</xdr:col>
      <xdr:colOff>35299</xdr:colOff>
      <xdr:row>1</xdr:row>
      <xdr:rowOff>9526</xdr:rowOff>
    </xdr:from>
    <xdr:to>
      <xdr:col>15</xdr:col>
      <xdr:colOff>371475</xdr:colOff>
      <xdr:row>2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160499" y="9526"/>
          <a:ext cx="4603376" cy="647699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Sharepoint account needed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  <a:endParaRPr lang="en-US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00000000-0016-0000-0800-000000000000}" autoFormatId="16" applyNumberFormats="0" applyBorderFormats="0" applyFontFormats="0" applyPatternFormats="0" applyAlignmentFormats="0" applyWidthHeightFormats="0">
  <queryTableRefresh nextId="17">
    <queryTableFields count="13">
      <queryTableField id="1" name="ID" tableColumnId="1"/>
      <queryTableField id="2" name="Phase" tableColumnId="2"/>
      <queryTableField id="12" name="Vendor_Alpha" tableColumnId="11"/>
      <queryTableField id="3" name="Service_Area" tableColumnId="3"/>
      <queryTableField id="5" name="Task_Number" tableColumnId="5"/>
      <queryTableField id="4" name="Vendor_TaskID" tableColumnId="4"/>
      <queryTableField id="6" name="Type" tableColumnId="6"/>
      <queryTableField id="7" name="Deliverable_ID" tableColumnId="7"/>
      <queryTableField id="8" name="Name" tableColumnId="8"/>
      <queryTableField id="9" name="Original_Completion" tableColumnId="9"/>
      <queryTableField id="10" name="Current_Completion" tableColumnId="10"/>
      <queryTableField id="14" name="Plan" tableColumnId="12"/>
      <queryTableField id="15" name="Status" tableColumnId="1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00000000-0016-0000-0900-000001000000}" autoFormatId="16" applyNumberFormats="0" applyBorderFormats="0" applyFontFormats="0" applyPatternFormats="0" applyAlignmentFormats="0" applyWidthHeightFormats="0">
  <queryTableRefresh nextId="9">
    <queryTableFields count="8">
      <queryTableField id="1" name="ID" tableColumnId="1"/>
      <queryTableField id="2" name="VendorAlpha" tableColumnId="2"/>
      <queryTableField id="3" name="Phase" tableColumnId="3"/>
      <queryTableField id="4" name="Task" tableColumnId="4"/>
      <queryTableField id="5" name="Status" tableColumnId="5"/>
      <queryTableField id="6" name="Description" tableColumnId="6"/>
      <queryTableField id="7" name="FullID" tableColumnId="7"/>
      <queryTableField id="8" name="FullID2" tableColumnId="8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DeliverablesTable" displayName="DeliverablesTable" ref="C6:M50" totalsRowShown="0" headerRowDxfId="56" dataDxfId="54" headerRowBorderDxfId="55" tableBorderDxfId="53">
  <autoFilter ref="C6:M50" xr:uid="{C7476389-E64B-42D4-9CA7-BC698BB6427A}">
    <filterColumn colId="4">
      <filters>
        <filter val="Active"/>
      </filters>
    </filterColumn>
  </autoFilter>
  <tableColumns count="11">
    <tableColumn id="1" xr3:uid="{00000000-0010-0000-0000-000001000000}" name="Task ID" dataDxfId="52">
      <calculatedColumnFormula>IF(A7&lt;=DeliverableCount,INDEX(vw_Deliverables_wVendorTaskId[#All],MATCH(ConsultantChoice,vw_Deliverables_wVendorTaskId[Vendor_Alpha],0)+A7,5)," ")</calculatedColumnFormula>
    </tableColumn>
    <tableColumn id="7" xr3:uid="{00000000-0010-0000-0000-000007000000}" name="Your Task #" dataDxfId="51">
      <calculatedColumnFormula>IF(A7&lt;=DeliverableCount,INDEX(vw_Deliverables_wVendorTaskId[#All],MATCH(ConsultantChoice,vw_Deliverables_wVendorTaskId[Vendor_Alpha],0)+A7,6),"")</calculatedColumnFormula>
    </tableColumn>
    <tableColumn id="10" xr3:uid="{00000000-0010-0000-0000-00000A000000}" name="Deliverable ID" dataDxfId="50">
      <calculatedColumnFormula>IF(A7&lt;=DeliverableCount,INDEX(vw_Deliverables_wVendorTaskId[#All],MATCH(ConsultantChoice,vw_Deliverables_wVendorTaskId[Vendor_Alpha],0)+A7,8),"")</calculatedColumnFormula>
    </tableColumn>
    <tableColumn id="2" xr3:uid="{00000000-0010-0000-0000-000002000000}" name="Deliverable Name" dataDxfId="49">
      <calculatedColumnFormula>IF(A7&lt;=DeliverableCount,INDEX(vw_Deliverables_wVendorTaskId[#All],MATCH(ConsultantChoice,vw_Deliverables_wVendorTaskId[Vendor_Alpha],0)+A7,9),"")</calculatedColumnFormula>
    </tableColumn>
    <tableColumn id="11" xr3:uid="{78760462-1A6A-4BE4-9A9A-5A4F700F509D}" name="Status" dataDxfId="48">
      <calculatedColumnFormula>IF(A7&lt;=DeliverableCount,INDEX(vw_Deliverables_wVendorTaskId[#All],MATCH(ConsultantChoice,vw_Deliverables_wVendorTaskId[Vendor_Alpha],0)+A7,13),"")</calculatedColumnFormula>
    </tableColumn>
    <tableColumn id="3" xr3:uid="{00000000-0010-0000-0000-000003000000}" name="Current Completion Date" dataDxfId="47">
      <calculatedColumnFormula>IF(A7&lt;=DeliverableCount,INDEX(vw_Deliverables_wVendorTaskId[#All],MATCH(ConsultantChoice,vw_Deliverables_wVendorTaskId[Vendor_Alpha],0)+A7,11),"")</calculatedColumnFormula>
    </tableColumn>
    <tableColumn id="4" xr3:uid="{00000000-0010-0000-0000-000004000000}" name="% Complete" dataDxfId="46" dataCellStyle="Percent"/>
    <tableColumn id="5" xr3:uid="{00000000-0010-0000-0000-000005000000}" name="Proposed Completion Date" dataDxfId="45"/>
    <tableColumn id="9" xr3:uid="{00000000-0010-0000-0000-000009000000}" name="Justification for Extension" dataDxfId="44"/>
    <tableColumn id="6" xr3:uid="{00000000-0010-0000-0000-000006000000}" name="Progress made during Work Period" dataDxfId="43"/>
    <tableColumn id="8" xr3:uid="{00000000-0010-0000-0000-000008000000}" name="Issue" dataDxfId="42" dataCellStyle="Note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IssuesTable" displayName="IssuesTable" ref="A6:H12" totalsRowShown="0" headerRowDxfId="37" dataDxfId="36" tableBorderDxfId="35">
  <autoFilter ref="A6:H12" xr:uid="{00000000-0009-0000-0100-000001000000}">
    <filterColumn colId="6">
      <filters blank="1"/>
    </filterColumn>
  </autoFilter>
  <tableColumns count="8">
    <tableColumn id="1" xr3:uid="{00000000-0010-0000-0100-000001000000}" name="#" dataDxfId="34"/>
    <tableColumn id="2" xr3:uid="{00000000-0010-0000-0100-000002000000}" name="Issues / Challenges" dataDxfId="33" dataCellStyle="Note"/>
    <tableColumn id="3" xr3:uid="{00000000-0010-0000-0100-000003000000}" name="Approach to Resolving or Mitigating Issues" dataDxfId="32" dataCellStyle="Note"/>
    <tableColumn id="4" xr3:uid="{00000000-0010-0000-0100-000004000000}" name="Budget" dataDxfId="31" dataCellStyle="Note"/>
    <tableColumn id="5" xr3:uid="{00000000-0010-0000-0100-000005000000}" name="Schedule" dataDxfId="30" dataCellStyle="Note"/>
    <tableColumn id="6" xr3:uid="{00000000-0010-0000-0100-000006000000}" name="Scope" dataDxfId="29" dataCellStyle="Note"/>
    <tableColumn id="8" xr3:uid="{00000000-0010-0000-0100-000008000000}" name="Completed" dataDxfId="28" dataCellStyle="Note"/>
    <tableColumn id="7" xr3:uid="{00000000-0010-0000-0100-000007000000}" name="Comments" dataDxfId="27" dataCellStyle="Note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WorkPeriods" displayName="WorkPeriods" ref="A14:A38" totalsRowShown="0" headerRowDxfId="22" dataDxfId="20" headerRowBorderDxfId="21">
  <autoFilter ref="A14:A38" xr:uid="{00000000-0009-0000-0100-00000B000000}"/>
  <tableColumns count="1">
    <tableColumn id="1" xr3:uid="{00000000-0010-0000-0200-000001000000}" name="Work / Billing Periods" dataDxfId="19"/>
  </tableColumns>
  <tableStyleInfo name="TableStyleMedium2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Task2Consultants" displayName="Task2Consultants" ref="D2:I11" totalsRowShown="0">
  <autoFilter ref="D2:I11" xr:uid="{00000000-0009-0000-0100-00000E000000}"/>
  <sortState xmlns:xlrd2="http://schemas.microsoft.com/office/spreadsheetml/2017/richdata2" ref="D3:H11">
    <sortCondition ref="E3:E11"/>
  </sortState>
  <tableColumns count="6">
    <tableColumn id="1" xr3:uid="{00000000-0010-0000-0300-000001000000}" name="Service_Areas"/>
    <tableColumn id="4" xr3:uid="{00000000-0010-0000-0300-000004000000}" name="Service_ID"/>
    <tableColumn id="2" xr3:uid="{00000000-0010-0000-0300-000002000000}" name="Service_Code"/>
    <tableColumn id="3" xr3:uid="{00000000-0010-0000-0300-000003000000}" name="Firm_ID"/>
    <tableColumn id="5" xr3:uid="{00000000-0010-0000-0300-000005000000}" name="Authority_Agent"/>
    <tableColumn id="6" xr3:uid="{00000000-0010-0000-0300-000006000000}" name="PI_Lead"/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vw_Deliverables_wVendorTaskId" displayName="vw_Deliverables_wVendorTaskId" ref="A1:M190" tableType="queryTable" totalsRowShown="0">
  <autoFilter ref="A1:M190" xr:uid="{00000000-0009-0000-0100-000004000000}"/>
  <sortState xmlns:xlrd2="http://schemas.microsoft.com/office/spreadsheetml/2017/richdata2" ref="A2:M190">
    <sortCondition ref="D2:D190"/>
    <sortCondition ref="M2:M190"/>
    <sortCondition ref="E2:E190"/>
    <sortCondition ref="H2:H190"/>
  </sortState>
  <tableColumns count="13">
    <tableColumn id="1" xr3:uid="{00000000-0010-0000-0400-000001000000}" uniqueName="1" name="ID" queryTableFieldId="1"/>
    <tableColumn id="2" xr3:uid="{00000000-0010-0000-0400-000002000000}" uniqueName="2" name="Phase" queryTableFieldId="2" dataDxfId="18"/>
    <tableColumn id="11" xr3:uid="{00000000-0010-0000-0400-00000B000000}" uniqueName="11" name="Vendor_Alpha" queryTableFieldId="12" dataDxfId="17"/>
    <tableColumn id="3" xr3:uid="{00000000-0010-0000-0400-000003000000}" uniqueName="3" name="Service_Area" queryTableFieldId="3" dataDxfId="16"/>
    <tableColumn id="5" xr3:uid="{00000000-0010-0000-0400-000005000000}" uniqueName="5" name="Task_Number" queryTableFieldId="5" dataDxfId="15"/>
    <tableColumn id="4" xr3:uid="{00000000-0010-0000-0400-000004000000}" uniqueName="4" name="Vendor_TaskID" queryTableFieldId="4" dataDxfId="14"/>
    <tableColumn id="6" xr3:uid="{00000000-0010-0000-0400-000006000000}" uniqueName="6" name="Type" queryTableFieldId="6" dataDxfId="13"/>
    <tableColumn id="7" xr3:uid="{00000000-0010-0000-0400-000007000000}" uniqueName="7" name="Deliverable_ID" queryTableFieldId="7" dataDxfId="12"/>
    <tableColumn id="8" xr3:uid="{00000000-0010-0000-0400-000008000000}" uniqueName="8" name="Name" queryTableFieldId="8" dataDxfId="11"/>
    <tableColumn id="9" xr3:uid="{00000000-0010-0000-0400-000009000000}" uniqueName="9" name="Original_Completion" queryTableFieldId="9" dataDxfId="10"/>
    <tableColumn id="10" xr3:uid="{00000000-0010-0000-0400-00000A000000}" uniqueName="10" name="Current_Completion" queryTableFieldId="10" dataDxfId="9"/>
    <tableColumn id="12" xr3:uid="{A3C1B0F0-901A-405B-8E8F-29B932447FD1}" uniqueName="12" name="Plan" queryTableFieldId="14" dataDxfId="8"/>
    <tableColumn id="13" xr3:uid="{BDFDD986-EF81-4222-BBF3-017FDA7C6A5F}" uniqueName="13" name="Status" queryTableFieldId="15" dataDxfId="7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vw_ConsultantTaskItems" displayName="vw_ConsultantTaskItems" ref="A1:H82" tableType="queryTable" totalsRowShown="0">
  <autoFilter ref="A1:H82" xr:uid="{00000000-0009-0000-0100-000005000000}"/>
  <tableColumns count="8">
    <tableColumn id="1" xr3:uid="{00000000-0010-0000-0500-000001000000}" uniqueName="1" name="ID" queryTableFieldId="1"/>
    <tableColumn id="2" xr3:uid="{00000000-0010-0000-0500-000002000000}" uniqueName="2" name="VendorAlpha" queryTableFieldId="2" dataDxfId="6"/>
    <tableColumn id="3" xr3:uid="{00000000-0010-0000-0500-000003000000}" uniqueName="3" name="Phase" queryTableFieldId="3" dataDxfId="5"/>
    <tableColumn id="4" xr3:uid="{00000000-0010-0000-0500-000004000000}" uniqueName="4" name="Task" queryTableFieldId="4" dataDxfId="4"/>
    <tableColumn id="5" xr3:uid="{00000000-0010-0000-0500-000005000000}" uniqueName="5" name="Status" queryTableFieldId="5" dataDxfId="3"/>
    <tableColumn id="6" xr3:uid="{00000000-0010-0000-0500-000006000000}" uniqueName="6" name="Description" queryTableFieldId="6" dataDxfId="2"/>
    <tableColumn id="7" xr3:uid="{00000000-0010-0000-0500-000007000000}" uniqueName="7" name="FullID" queryTableFieldId="7" dataDxfId="1"/>
    <tableColumn id="8" xr3:uid="{00000000-0010-0000-0500-000008000000}" uniqueName="8" name="FullID2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Visio_2003-2010_Drawing1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Visio_2003-2010_Drawing3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2.vsd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Microsoft_Visio_2003-2010_Drawing5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4.vsd"/><Relationship Id="rId9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N80"/>
  <sheetViews>
    <sheetView showGridLines="0" workbookViewId="0">
      <selection activeCell="B27" sqref="B27"/>
    </sheetView>
  </sheetViews>
  <sheetFormatPr defaultRowHeight="14.5" x14ac:dyDescent="0.35"/>
  <cols>
    <col min="1" max="1" width="2.453125" customWidth="1"/>
    <col min="2" max="2" width="13.453125" customWidth="1"/>
    <col min="3" max="3" width="18.81640625" customWidth="1"/>
    <col min="4" max="4" width="19.81640625" customWidth="1"/>
    <col min="5" max="5" width="1.453125" customWidth="1"/>
    <col min="6" max="6" width="9.1796875" customWidth="1"/>
    <col min="7" max="7" width="120.1796875" customWidth="1"/>
    <col min="8" max="8" width="38.81640625" customWidth="1"/>
    <col min="9" max="9" width="3.1796875" customWidth="1"/>
    <col min="10" max="10" width="47" customWidth="1"/>
    <col min="11" max="11" width="3.54296875" customWidth="1"/>
    <col min="12" max="12" width="47" customWidth="1"/>
    <col min="13" max="13" width="2.54296875" customWidth="1"/>
    <col min="14" max="14" width="47" customWidth="1"/>
  </cols>
  <sheetData>
    <row r="1" spans="1:14" x14ac:dyDescent="0.35">
      <c r="A1" s="18" t="s">
        <v>265</v>
      </c>
    </row>
    <row r="2" spans="1:14" hidden="1" x14ac:dyDescent="0.35">
      <c r="A2" s="18"/>
    </row>
    <row r="3" spans="1:14" hidden="1" x14ac:dyDescent="0.35">
      <c r="B3" s="19" t="s">
        <v>56</v>
      </c>
      <c r="C3" s="19" t="s">
        <v>57</v>
      </c>
      <c r="D3" s="19" t="s">
        <v>58</v>
      </c>
      <c r="E3" s="20"/>
      <c r="F3" s="142" t="s">
        <v>59</v>
      </c>
      <c r="G3" s="143"/>
    </row>
    <row r="4" spans="1:14" hidden="1" x14ac:dyDescent="0.35">
      <c r="B4" s="144" t="s">
        <v>60</v>
      </c>
      <c r="C4" s="139" t="s">
        <v>61</v>
      </c>
      <c r="D4" s="139" t="s">
        <v>62</v>
      </c>
      <c r="E4" s="21"/>
      <c r="F4" s="22" t="s">
        <v>63</v>
      </c>
      <c r="G4" s="23"/>
    </row>
    <row r="5" spans="1:14" hidden="1" x14ac:dyDescent="0.35">
      <c r="B5" s="145"/>
      <c r="C5" s="140"/>
      <c r="D5" s="140"/>
      <c r="E5" s="24"/>
      <c r="F5" s="22" t="s">
        <v>64</v>
      </c>
      <c r="G5" s="23"/>
    </row>
    <row r="6" spans="1:14" hidden="1" x14ac:dyDescent="0.35">
      <c r="B6" s="145"/>
      <c r="C6" s="140"/>
      <c r="D6" s="140"/>
      <c r="E6" s="24"/>
      <c r="F6" s="22" t="s">
        <v>251</v>
      </c>
      <c r="G6" s="25"/>
      <c r="I6" s="64"/>
      <c r="J6" s="64"/>
      <c r="K6" s="64"/>
      <c r="L6" s="64"/>
      <c r="M6" s="64"/>
      <c r="N6" s="64"/>
    </row>
    <row r="7" spans="1:14" hidden="1" x14ac:dyDescent="0.35">
      <c r="B7" s="145"/>
      <c r="C7" s="140"/>
      <c r="D7" s="140"/>
      <c r="E7" s="24"/>
      <c r="F7" s="147" t="s">
        <v>252</v>
      </c>
      <c r="G7" s="148"/>
    </row>
    <row r="8" spans="1:14" hidden="1" x14ac:dyDescent="0.35">
      <c r="B8" s="145"/>
      <c r="C8" s="140"/>
      <c r="D8" s="140"/>
      <c r="E8" s="24"/>
      <c r="F8" s="26" t="s">
        <v>65</v>
      </c>
      <c r="G8" s="27"/>
    </row>
    <row r="9" spans="1:14" hidden="1" x14ac:dyDescent="0.35">
      <c r="B9" s="145"/>
      <c r="C9" s="140"/>
      <c r="D9" s="140"/>
      <c r="E9" s="24"/>
      <c r="F9" s="28"/>
      <c r="G9" s="29" t="s">
        <v>66</v>
      </c>
    </row>
    <row r="10" spans="1:14" hidden="1" x14ac:dyDescent="0.35">
      <c r="B10" s="145"/>
      <c r="C10" s="140"/>
      <c r="D10" s="140"/>
      <c r="E10" s="24"/>
      <c r="F10" s="28"/>
      <c r="G10" s="29" t="s">
        <v>226</v>
      </c>
    </row>
    <row r="11" spans="1:14" hidden="1" x14ac:dyDescent="0.35">
      <c r="B11" s="145"/>
      <c r="C11" s="140"/>
      <c r="D11" s="140"/>
      <c r="E11" s="24"/>
      <c r="F11" s="30"/>
      <c r="G11" s="31" t="s">
        <v>67</v>
      </c>
    </row>
    <row r="12" spans="1:14" hidden="1" x14ac:dyDescent="0.35">
      <c r="B12" s="145"/>
      <c r="C12" s="140"/>
      <c r="D12" s="140"/>
      <c r="E12" s="24"/>
      <c r="F12" s="22" t="s">
        <v>149</v>
      </c>
      <c r="G12" s="23"/>
    </row>
    <row r="13" spans="1:14" hidden="1" x14ac:dyDescent="0.35">
      <c r="B13" s="145"/>
      <c r="C13" s="140"/>
      <c r="D13" s="140"/>
      <c r="E13" s="24"/>
      <c r="F13" s="22" t="s">
        <v>150</v>
      </c>
      <c r="G13" s="23"/>
    </row>
    <row r="14" spans="1:14" hidden="1" x14ac:dyDescent="0.35">
      <c r="B14" s="146"/>
      <c r="C14" s="141"/>
      <c r="D14" s="141"/>
      <c r="E14" s="32"/>
      <c r="F14" s="22" t="s">
        <v>69</v>
      </c>
      <c r="G14" s="23"/>
    </row>
    <row r="15" spans="1:14" hidden="1" x14ac:dyDescent="0.35">
      <c r="F15" s="33"/>
    </row>
    <row r="16" spans="1:14" hidden="1" x14ac:dyDescent="0.35">
      <c r="B16" s="144" t="s">
        <v>70</v>
      </c>
      <c r="C16" s="139" t="s">
        <v>71</v>
      </c>
      <c r="D16" s="139" t="s">
        <v>72</v>
      </c>
      <c r="E16" s="21"/>
      <c r="F16" s="22" t="s">
        <v>73</v>
      </c>
      <c r="G16" s="23"/>
    </row>
    <row r="17" spans="2:7" hidden="1" x14ac:dyDescent="0.35">
      <c r="B17" s="145"/>
      <c r="C17" s="140"/>
      <c r="D17" s="140"/>
      <c r="E17" s="24"/>
      <c r="F17" s="22" t="s">
        <v>74</v>
      </c>
      <c r="G17" s="23"/>
    </row>
    <row r="18" spans="2:7" hidden="1" x14ac:dyDescent="0.35">
      <c r="B18" s="145"/>
      <c r="C18" s="140"/>
      <c r="D18" s="140"/>
      <c r="E18" s="24"/>
      <c r="F18" s="22" t="s">
        <v>75</v>
      </c>
      <c r="G18" s="25"/>
    </row>
    <row r="19" spans="2:7" hidden="1" x14ac:dyDescent="0.35">
      <c r="B19" s="145"/>
      <c r="C19" s="140"/>
      <c r="D19" s="140"/>
      <c r="E19" s="24"/>
      <c r="F19" s="22" t="s">
        <v>65</v>
      </c>
      <c r="G19" s="25"/>
    </row>
    <row r="20" spans="2:7" hidden="1" x14ac:dyDescent="0.35">
      <c r="B20" s="145"/>
      <c r="C20" s="140"/>
      <c r="D20" s="140"/>
      <c r="E20" s="24"/>
      <c r="F20" s="34"/>
      <c r="G20" s="26" t="s">
        <v>66</v>
      </c>
    </row>
    <row r="21" spans="2:7" hidden="1" x14ac:dyDescent="0.35">
      <c r="B21" s="145"/>
      <c r="C21" s="140"/>
      <c r="D21" s="140"/>
      <c r="E21" s="24"/>
      <c r="F21" s="28"/>
      <c r="G21" s="29" t="s">
        <v>227</v>
      </c>
    </row>
    <row r="22" spans="2:7" hidden="1" x14ac:dyDescent="0.35">
      <c r="B22" s="145"/>
      <c r="C22" s="140"/>
      <c r="D22" s="140"/>
      <c r="E22" s="24"/>
      <c r="F22" s="28"/>
      <c r="G22" s="29" t="s">
        <v>76</v>
      </c>
    </row>
    <row r="23" spans="2:7" hidden="1" x14ac:dyDescent="0.35">
      <c r="B23" s="145"/>
      <c r="C23" s="140"/>
      <c r="D23" s="140"/>
      <c r="E23" s="24"/>
      <c r="F23" s="30"/>
      <c r="G23" s="31"/>
    </row>
    <row r="24" spans="2:7" hidden="1" x14ac:dyDescent="0.35">
      <c r="B24" s="145"/>
      <c r="C24" s="140"/>
      <c r="D24" s="140"/>
      <c r="E24" s="24"/>
      <c r="F24" s="22" t="s">
        <v>149</v>
      </c>
      <c r="G24" s="23"/>
    </row>
    <row r="25" spans="2:7" hidden="1" x14ac:dyDescent="0.35">
      <c r="B25" s="145"/>
      <c r="C25" s="140"/>
      <c r="D25" s="140"/>
      <c r="E25" s="24"/>
      <c r="F25" s="22" t="s">
        <v>150</v>
      </c>
      <c r="G25" s="23"/>
    </row>
    <row r="26" spans="2:7" hidden="1" x14ac:dyDescent="0.35">
      <c r="B26" s="146"/>
      <c r="C26" s="141"/>
      <c r="D26" s="141"/>
      <c r="E26" s="32"/>
      <c r="F26" s="22"/>
      <c r="G26" s="23"/>
    </row>
    <row r="27" spans="2:7" x14ac:dyDescent="0.35">
      <c r="F27" s="33"/>
    </row>
    <row r="28" spans="2:7" x14ac:dyDescent="0.35">
      <c r="B28" s="136" t="s">
        <v>77</v>
      </c>
      <c r="C28" s="139" t="s">
        <v>78</v>
      </c>
      <c r="D28" s="139" t="s">
        <v>264</v>
      </c>
      <c r="E28" s="21"/>
      <c r="F28" s="22" t="s">
        <v>508</v>
      </c>
      <c r="G28" s="23"/>
    </row>
    <row r="29" spans="2:7" x14ac:dyDescent="0.35">
      <c r="B29" s="137"/>
      <c r="C29" s="140"/>
      <c r="D29" s="140"/>
      <c r="E29" s="24"/>
      <c r="F29" s="34"/>
      <c r="G29" s="26" t="s">
        <v>224</v>
      </c>
    </row>
    <row r="30" spans="2:7" x14ac:dyDescent="0.35">
      <c r="B30" s="137"/>
      <c r="C30" s="140"/>
      <c r="D30" s="140"/>
      <c r="E30" s="24"/>
      <c r="F30" s="35"/>
      <c r="G30" s="29" t="s">
        <v>510</v>
      </c>
    </row>
    <row r="31" spans="2:7" x14ac:dyDescent="0.35">
      <c r="B31" s="137"/>
      <c r="C31" s="140"/>
      <c r="D31" s="140"/>
      <c r="E31" s="24"/>
      <c r="F31" s="35"/>
      <c r="G31" s="29" t="s">
        <v>502</v>
      </c>
    </row>
    <row r="32" spans="2:7" x14ac:dyDescent="0.35">
      <c r="B32" s="137"/>
      <c r="C32" s="140"/>
      <c r="D32" s="140"/>
      <c r="E32" s="24"/>
      <c r="F32" s="35"/>
      <c r="G32" s="29" t="s">
        <v>225</v>
      </c>
    </row>
    <row r="33" spans="2:7" x14ac:dyDescent="0.35">
      <c r="B33" s="137"/>
      <c r="C33" s="140"/>
      <c r="D33" s="140"/>
      <c r="E33" s="24"/>
      <c r="F33" s="35"/>
      <c r="G33" s="29" t="s">
        <v>503</v>
      </c>
    </row>
    <row r="34" spans="2:7" x14ac:dyDescent="0.35">
      <c r="B34" s="137"/>
      <c r="C34" s="140"/>
      <c r="D34" s="140"/>
      <c r="E34" s="24"/>
      <c r="F34" s="22" t="s">
        <v>506</v>
      </c>
      <c r="G34" s="23"/>
    </row>
    <row r="35" spans="2:7" x14ac:dyDescent="0.35">
      <c r="B35" s="137"/>
      <c r="C35" s="140"/>
      <c r="D35" s="140"/>
      <c r="E35" s="24"/>
      <c r="F35" s="34"/>
      <c r="G35" s="26" t="s">
        <v>223</v>
      </c>
    </row>
    <row r="36" spans="2:7" x14ac:dyDescent="0.35">
      <c r="B36" s="137"/>
      <c r="C36" s="140"/>
      <c r="D36" s="140"/>
      <c r="E36" s="24"/>
      <c r="F36" s="35"/>
      <c r="G36" s="29" t="s">
        <v>504</v>
      </c>
    </row>
    <row r="37" spans="2:7" x14ac:dyDescent="0.35">
      <c r="B37" s="137"/>
      <c r="C37" s="140"/>
      <c r="D37" s="140"/>
      <c r="E37" s="24"/>
      <c r="F37" s="45"/>
      <c r="G37" s="31" t="s">
        <v>505</v>
      </c>
    </row>
    <row r="38" spans="2:7" hidden="1" x14ac:dyDescent="0.35">
      <c r="B38" s="137"/>
      <c r="C38" s="140"/>
      <c r="D38" s="140"/>
      <c r="E38" s="24"/>
      <c r="F38" s="35"/>
      <c r="G38" s="60" t="s">
        <v>220</v>
      </c>
    </row>
    <row r="39" spans="2:7" hidden="1" x14ac:dyDescent="0.35">
      <c r="B39" s="137"/>
      <c r="C39" s="140"/>
      <c r="D39" s="140"/>
      <c r="E39" s="24"/>
      <c r="F39" s="35"/>
      <c r="G39" s="29" t="s">
        <v>219</v>
      </c>
    </row>
    <row r="40" spans="2:7" hidden="1" x14ac:dyDescent="0.35">
      <c r="B40" s="137"/>
      <c r="C40" s="140"/>
      <c r="D40" s="140"/>
      <c r="E40" s="24"/>
      <c r="F40" s="35"/>
      <c r="G40" s="29" t="s">
        <v>221</v>
      </c>
    </row>
    <row r="41" spans="2:7" hidden="1" x14ac:dyDescent="0.35">
      <c r="B41" s="137"/>
      <c r="C41" s="140"/>
      <c r="D41" s="140"/>
      <c r="E41" s="24"/>
      <c r="F41" s="35"/>
      <c r="G41" s="29" t="s">
        <v>222</v>
      </c>
    </row>
    <row r="42" spans="2:7" x14ac:dyDescent="0.35">
      <c r="B42" s="137"/>
      <c r="C42" s="140"/>
      <c r="D42" s="140"/>
      <c r="E42" s="24"/>
      <c r="F42" s="22" t="s">
        <v>507</v>
      </c>
      <c r="G42" s="25"/>
    </row>
    <row r="43" spans="2:7" x14ac:dyDescent="0.35">
      <c r="B43" s="137"/>
      <c r="C43" s="140"/>
      <c r="D43" s="140"/>
      <c r="E43" s="24"/>
      <c r="F43" s="34"/>
      <c r="G43" s="26" t="s">
        <v>511</v>
      </c>
    </row>
    <row r="44" spans="2:7" x14ac:dyDescent="0.35">
      <c r="B44" s="137"/>
      <c r="C44" s="140"/>
      <c r="D44" s="140"/>
      <c r="E44" s="24"/>
      <c r="F44" s="35"/>
      <c r="G44" s="29" t="s">
        <v>512</v>
      </c>
    </row>
    <row r="45" spans="2:7" x14ac:dyDescent="0.35">
      <c r="B45" s="137"/>
      <c r="C45" s="140"/>
      <c r="D45" s="140"/>
      <c r="E45" s="24"/>
      <c r="F45" s="35"/>
      <c r="G45" s="29" t="s">
        <v>513</v>
      </c>
    </row>
    <row r="46" spans="2:7" x14ac:dyDescent="0.35">
      <c r="B46" s="137"/>
      <c r="C46" s="140"/>
      <c r="D46" s="140"/>
      <c r="E46" s="24"/>
      <c r="F46" s="35"/>
      <c r="G46" s="29" t="s">
        <v>661</v>
      </c>
    </row>
    <row r="47" spans="2:7" x14ac:dyDescent="0.35">
      <c r="B47" s="137"/>
      <c r="C47" s="140"/>
      <c r="D47" s="140"/>
      <c r="E47" s="24"/>
      <c r="F47" s="22" t="s">
        <v>509</v>
      </c>
      <c r="G47" s="25"/>
    </row>
    <row r="48" spans="2:7" hidden="1" x14ac:dyDescent="0.35">
      <c r="B48" s="137"/>
      <c r="C48" s="140"/>
      <c r="D48" s="140"/>
      <c r="E48" s="24"/>
      <c r="F48" s="22" t="s">
        <v>75</v>
      </c>
      <c r="G48" s="25"/>
    </row>
    <row r="49" spans="2:7" hidden="1" x14ac:dyDescent="0.35">
      <c r="B49" s="137"/>
      <c r="C49" s="140"/>
      <c r="D49" s="140"/>
      <c r="E49" s="24"/>
      <c r="F49" s="22" t="s">
        <v>65</v>
      </c>
      <c r="G49" s="25"/>
    </row>
    <row r="50" spans="2:7" hidden="1" x14ac:dyDescent="0.35">
      <c r="B50" s="137"/>
      <c r="C50" s="140"/>
      <c r="D50" s="140"/>
      <c r="E50" s="24"/>
      <c r="F50" s="34"/>
      <c r="G50" s="26" t="s">
        <v>66</v>
      </c>
    </row>
    <row r="51" spans="2:7" hidden="1" x14ac:dyDescent="0.35">
      <c r="B51" s="137"/>
      <c r="C51" s="140"/>
      <c r="D51" s="140"/>
      <c r="E51" s="24"/>
      <c r="F51" s="35"/>
      <c r="G51" s="29" t="s">
        <v>228</v>
      </c>
    </row>
    <row r="52" spans="2:7" hidden="1" x14ac:dyDescent="0.35">
      <c r="B52" s="137"/>
      <c r="C52" s="140"/>
      <c r="D52" s="140"/>
      <c r="E52" s="24"/>
      <c r="F52" s="28"/>
      <c r="G52" s="29" t="s">
        <v>76</v>
      </c>
    </row>
    <row r="53" spans="2:7" hidden="1" x14ac:dyDescent="0.35">
      <c r="B53" s="137"/>
      <c r="C53" s="140"/>
      <c r="D53" s="140"/>
      <c r="E53" s="24"/>
      <c r="F53" s="22" t="s">
        <v>149</v>
      </c>
      <c r="G53" s="23"/>
    </row>
    <row r="54" spans="2:7" hidden="1" x14ac:dyDescent="0.35">
      <c r="B54" s="137"/>
      <c r="C54" s="140"/>
      <c r="D54" s="140"/>
      <c r="E54" s="24"/>
      <c r="F54" s="22" t="s">
        <v>150</v>
      </c>
      <c r="G54" s="22"/>
    </row>
    <row r="55" spans="2:7" hidden="1" x14ac:dyDescent="0.35">
      <c r="B55" s="138"/>
      <c r="C55" s="141"/>
      <c r="D55" s="141"/>
      <c r="E55" s="32"/>
      <c r="F55" s="22"/>
      <c r="G55" s="23"/>
    </row>
    <row r="57" spans="2:7" hidden="1" x14ac:dyDescent="0.35">
      <c r="B57" s="136" t="s">
        <v>79</v>
      </c>
      <c r="C57" s="139" t="s">
        <v>80</v>
      </c>
      <c r="D57" s="139" t="s">
        <v>81</v>
      </c>
      <c r="E57" s="21"/>
      <c r="F57" s="22" t="s">
        <v>82</v>
      </c>
      <c r="G57" s="23"/>
    </row>
    <row r="58" spans="2:7" hidden="1" x14ac:dyDescent="0.35">
      <c r="B58" s="137"/>
      <c r="C58" s="140"/>
      <c r="D58" s="140"/>
      <c r="E58" s="24"/>
      <c r="F58" s="22" t="s">
        <v>83</v>
      </c>
      <c r="G58" s="23"/>
    </row>
    <row r="59" spans="2:7" hidden="1" x14ac:dyDescent="0.35">
      <c r="B59" s="137"/>
      <c r="C59" s="140"/>
      <c r="D59" s="140"/>
      <c r="E59" s="24"/>
      <c r="F59" s="22" t="s">
        <v>65</v>
      </c>
      <c r="G59" s="25"/>
    </row>
    <row r="60" spans="2:7" hidden="1" x14ac:dyDescent="0.35">
      <c r="B60" s="137"/>
      <c r="C60" s="140"/>
      <c r="D60" s="140"/>
      <c r="E60" s="24"/>
      <c r="F60" s="34"/>
      <c r="G60" s="26" t="s">
        <v>66</v>
      </c>
    </row>
    <row r="61" spans="2:7" hidden="1" x14ac:dyDescent="0.35">
      <c r="B61" s="137"/>
      <c r="C61" s="140"/>
      <c r="D61" s="140"/>
      <c r="E61" s="24"/>
      <c r="F61" s="35"/>
      <c r="G61" s="29" t="s">
        <v>84</v>
      </c>
    </row>
    <row r="62" spans="2:7" hidden="1" x14ac:dyDescent="0.35">
      <c r="B62" s="137"/>
      <c r="C62" s="140"/>
      <c r="D62" s="140"/>
      <c r="E62" s="24"/>
      <c r="F62" s="28"/>
      <c r="G62" s="29" t="s">
        <v>76</v>
      </c>
    </row>
    <row r="63" spans="2:7" hidden="1" x14ac:dyDescent="0.35">
      <c r="B63" s="137"/>
      <c r="C63" s="140"/>
      <c r="D63" s="140"/>
      <c r="E63" s="24"/>
      <c r="F63" s="28"/>
      <c r="G63" s="22" t="s">
        <v>151</v>
      </c>
    </row>
    <row r="64" spans="2:7" hidden="1" x14ac:dyDescent="0.35">
      <c r="B64" s="137"/>
      <c r="C64" s="140"/>
      <c r="D64" s="140"/>
      <c r="E64" s="24"/>
      <c r="F64" s="22" t="s">
        <v>68</v>
      </c>
      <c r="G64" s="23"/>
    </row>
    <row r="65" spans="1:7" hidden="1" x14ac:dyDescent="0.35">
      <c r="B65" s="137"/>
      <c r="C65" s="140"/>
      <c r="D65" s="140"/>
      <c r="E65" s="24"/>
      <c r="F65" s="22" t="s">
        <v>215</v>
      </c>
      <c r="G65" s="31"/>
    </row>
    <row r="66" spans="1:7" hidden="1" x14ac:dyDescent="0.35">
      <c r="B66" s="138"/>
      <c r="C66" s="141"/>
      <c r="D66" s="141"/>
      <c r="E66" s="32"/>
      <c r="F66" s="22"/>
      <c r="G66" s="23"/>
    </row>
    <row r="67" spans="1:7" hidden="1" x14ac:dyDescent="0.35"/>
    <row r="69" spans="1:7" ht="15" thickBot="1" x14ac:dyDescent="0.4">
      <c r="A69" s="53"/>
      <c r="B69" s="33" t="s">
        <v>202</v>
      </c>
    </row>
    <row r="70" spans="1:7" ht="29.5" thickBot="1" x14ac:dyDescent="0.4">
      <c r="A70" s="53"/>
      <c r="B70" s="58" t="s">
        <v>216</v>
      </c>
      <c r="C70" s="135" t="s">
        <v>1</v>
      </c>
      <c r="D70" s="135"/>
      <c r="E70" s="130" t="s">
        <v>86</v>
      </c>
      <c r="F70" s="131"/>
    </row>
    <row r="71" spans="1:7" ht="15" thickBot="1" x14ac:dyDescent="0.4">
      <c r="A71" s="53"/>
      <c r="B71" s="132" t="s">
        <v>217</v>
      </c>
      <c r="C71" s="128" t="s">
        <v>203</v>
      </c>
      <c r="D71" s="129"/>
      <c r="E71" s="120">
        <v>0.1</v>
      </c>
      <c r="F71" s="121"/>
    </row>
    <row r="72" spans="1:7" ht="15" thickBot="1" x14ac:dyDescent="0.4">
      <c r="A72" s="53"/>
      <c r="B72" s="133"/>
      <c r="C72" s="128" t="s">
        <v>204</v>
      </c>
      <c r="D72" s="129"/>
      <c r="E72" s="120">
        <v>0.3</v>
      </c>
      <c r="F72" s="121"/>
    </row>
    <row r="73" spans="1:7" ht="15" thickBot="1" x14ac:dyDescent="0.4">
      <c r="A73" s="53"/>
      <c r="B73" s="133"/>
      <c r="C73" s="128" t="s">
        <v>205</v>
      </c>
      <c r="D73" s="129"/>
      <c r="E73" s="120">
        <v>0.6</v>
      </c>
      <c r="F73" s="121"/>
    </row>
    <row r="74" spans="1:7" ht="15" thickBot="1" x14ac:dyDescent="0.4">
      <c r="A74" s="53"/>
      <c r="B74" s="134"/>
      <c r="C74" s="126" t="s">
        <v>206</v>
      </c>
      <c r="D74" s="127"/>
      <c r="E74" s="120">
        <v>1</v>
      </c>
      <c r="F74" s="121"/>
    </row>
    <row r="75" spans="1:7" ht="15" thickBot="1" x14ac:dyDescent="0.4">
      <c r="A75" s="53"/>
      <c r="B75" s="132" t="s">
        <v>207</v>
      </c>
      <c r="C75" s="128" t="s">
        <v>208</v>
      </c>
      <c r="D75" s="129"/>
      <c r="E75" s="120">
        <v>0.1</v>
      </c>
      <c r="F75" s="121"/>
    </row>
    <row r="76" spans="1:7" x14ac:dyDescent="0.35">
      <c r="A76" s="53"/>
      <c r="B76" s="133"/>
      <c r="C76" s="128" t="s">
        <v>209</v>
      </c>
      <c r="D76" s="129"/>
      <c r="E76" s="120" t="s">
        <v>210</v>
      </c>
      <c r="F76" s="121"/>
    </row>
    <row r="77" spans="1:7" ht="15" thickBot="1" x14ac:dyDescent="0.4">
      <c r="A77" s="53"/>
      <c r="B77" s="133"/>
      <c r="C77" s="128" t="s">
        <v>211</v>
      </c>
      <c r="D77" s="129"/>
      <c r="E77" s="124"/>
      <c r="F77" s="125"/>
    </row>
    <row r="78" spans="1:7" ht="15" thickBot="1" x14ac:dyDescent="0.4">
      <c r="A78" s="53"/>
      <c r="B78" s="133"/>
      <c r="C78" s="128" t="s">
        <v>212</v>
      </c>
      <c r="D78" s="129"/>
      <c r="E78" s="120">
        <v>0.8</v>
      </c>
      <c r="F78" s="121"/>
    </row>
    <row r="79" spans="1:7" ht="15" thickBot="1" x14ac:dyDescent="0.4">
      <c r="A79" s="53"/>
      <c r="B79" s="133"/>
      <c r="C79" s="128" t="s">
        <v>213</v>
      </c>
      <c r="D79" s="129"/>
      <c r="E79" s="120">
        <v>0.9</v>
      </c>
      <c r="F79" s="121"/>
    </row>
    <row r="80" spans="1:7" ht="15" thickBot="1" x14ac:dyDescent="0.4">
      <c r="A80" s="53"/>
      <c r="B80" s="134"/>
      <c r="C80" s="126" t="s">
        <v>214</v>
      </c>
      <c r="D80" s="127"/>
      <c r="E80" s="122">
        <v>1</v>
      </c>
      <c r="F80" s="123"/>
    </row>
  </sheetData>
  <sheetProtection password="C7F4" sheet="1" objects="1" scenarios="1"/>
  <mergeCells count="37">
    <mergeCell ref="F3:G3"/>
    <mergeCell ref="B4:B14"/>
    <mergeCell ref="C4:C14"/>
    <mergeCell ref="D4:D14"/>
    <mergeCell ref="B16:B26"/>
    <mergeCell ref="C16:C26"/>
    <mergeCell ref="D16:D26"/>
    <mergeCell ref="F7:G7"/>
    <mergeCell ref="B28:B55"/>
    <mergeCell ref="C28:C55"/>
    <mergeCell ref="D28:D55"/>
    <mergeCell ref="B57:B66"/>
    <mergeCell ref="C57:C66"/>
    <mergeCell ref="D57:D66"/>
    <mergeCell ref="B71:B74"/>
    <mergeCell ref="B75:B80"/>
    <mergeCell ref="C70:D70"/>
    <mergeCell ref="C71:D71"/>
    <mergeCell ref="C72:D72"/>
    <mergeCell ref="C73:D73"/>
    <mergeCell ref="E75:F75"/>
    <mergeCell ref="C74:D74"/>
    <mergeCell ref="C75:D75"/>
    <mergeCell ref="C76:D76"/>
    <mergeCell ref="C77:D77"/>
    <mergeCell ref="E70:F70"/>
    <mergeCell ref="E71:F71"/>
    <mergeCell ref="E72:F72"/>
    <mergeCell ref="E73:F73"/>
    <mergeCell ref="E74:F74"/>
    <mergeCell ref="E78:F78"/>
    <mergeCell ref="E79:F79"/>
    <mergeCell ref="E80:F80"/>
    <mergeCell ref="E76:F77"/>
    <mergeCell ref="C80:D80"/>
    <mergeCell ref="C78:D78"/>
    <mergeCell ref="C79:D79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2"/>
  <sheetViews>
    <sheetView topLeftCell="A6" workbookViewId="0">
      <selection activeCell="E7" sqref="E7"/>
    </sheetView>
  </sheetViews>
  <sheetFormatPr defaultRowHeight="14.5" x14ac:dyDescent="0.35"/>
  <cols>
    <col min="1" max="1" width="5.1796875" bestFit="1" customWidth="1"/>
    <col min="2" max="2" width="15" bestFit="1" customWidth="1"/>
    <col min="3" max="3" width="8.54296875" bestFit="1" customWidth="1"/>
    <col min="4" max="4" width="7.1796875" bestFit="1" customWidth="1"/>
    <col min="5" max="5" width="8.7265625" bestFit="1" customWidth="1"/>
    <col min="6" max="6" width="53.81640625" bestFit="1" customWidth="1"/>
    <col min="7" max="7" width="8.453125" bestFit="1" customWidth="1"/>
    <col min="8" max="8" width="10.26953125" bestFit="1" customWidth="1"/>
  </cols>
  <sheetData>
    <row r="1" spans="1:8" x14ac:dyDescent="0.35">
      <c r="A1" t="s">
        <v>87</v>
      </c>
      <c r="B1" t="s">
        <v>426</v>
      </c>
      <c r="C1" t="s">
        <v>1</v>
      </c>
      <c r="D1" t="s">
        <v>88</v>
      </c>
      <c r="E1" t="s">
        <v>12</v>
      </c>
      <c r="F1" t="s">
        <v>89</v>
      </c>
      <c r="G1" t="s">
        <v>152</v>
      </c>
      <c r="H1" t="s">
        <v>153</v>
      </c>
    </row>
    <row r="2" spans="1:8" x14ac:dyDescent="0.35">
      <c r="A2">
        <v>22</v>
      </c>
      <c r="B2" s="72" t="s">
        <v>112</v>
      </c>
      <c r="C2" s="72" t="s">
        <v>273</v>
      </c>
      <c r="D2" s="72" t="s">
        <v>294</v>
      </c>
      <c r="E2" s="72"/>
      <c r="F2" s="72" t="s">
        <v>427</v>
      </c>
      <c r="G2" s="72" t="s">
        <v>428</v>
      </c>
      <c r="H2" s="72" t="s">
        <v>429</v>
      </c>
    </row>
    <row r="3" spans="1:8" x14ac:dyDescent="0.35">
      <c r="A3">
        <v>23</v>
      </c>
      <c r="B3" s="72" t="s">
        <v>112</v>
      </c>
      <c r="C3" s="72" t="s">
        <v>273</v>
      </c>
      <c r="D3" s="72" t="s">
        <v>306</v>
      </c>
      <c r="E3" s="72"/>
      <c r="F3" s="72" t="s">
        <v>430</v>
      </c>
      <c r="G3" s="72" t="s">
        <v>428</v>
      </c>
      <c r="H3" s="72" t="s">
        <v>431</v>
      </c>
    </row>
    <row r="4" spans="1:8" x14ac:dyDescent="0.35">
      <c r="A4">
        <v>24</v>
      </c>
      <c r="B4" s="72" t="s">
        <v>112</v>
      </c>
      <c r="C4" s="72" t="s">
        <v>273</v>
      </c>
      <c r="D4" s="72" t="s">
        <v>316</v>
      </c>
      <c r="E4" s="72"/>
      <c r="F4" s="72" t="s">
        <v>432</v>
      </c>
      <c r="G4" s="72" t="s">
        <v>428</v>
      </c>
      <c r="H4" s="72" t="s">
        <v>433</v>
      </c>
    </row>
    <row r="5" spans="1:8" x14ac:dyDescent="0.35">
      <c r="A5">
        <v>25</v>
      </c>
      <c r="B5" s="72" t="s">
        <v>112</v>
      </c>
      <c r="C5" s="72" t="s">
        <v>273</v>
      </c>
      <c r="D5" s="72" t="s">
        <v>434</v>
      </c>
      <c r="E5" s="72"/>
      <c r="F5" s="72" t="s">
        <v>435</v>
      </c>
      <c r="G5" s="72" t="s">
        <v>428</v>
      </c>
      <c r="H5" s="72" t="s">
        <v>436</v>
      </c>
    </row>
    <row r="6" spans="1:8" x14ac:dyDescent="0.35">
      <c r="A6">
        <v>26</v>
      </c>
      <c r="B6" s="72" t="s">
        <v>112</v>
      </c>
      <c r="C6" s="72" t="s">
        <v>273</v>
      </c>
      <c r="D6" s="72" t="s">
        <v>318</v>
      </c>
      <c r="E6" s="72"/>
      <c r="F6" s="72" t="s">
        <v>437</v>
      </c>
      <c r="G6" s="72" t="s">
        <v>428</v>
      </c>
      <c r="H6" s="72" t="s">
        <v>438</v>
      </c>
    </row>
    <row r="7" spans="1:8" x14ac:dyDescent="0.35">
      <c r="A7">
        <v>27</v>
      </c>
      <c r="B7" s="72" t="s">
        <v>112</v>
      </c>
      <c r="C7" s="72" t="s">
        <v>273</v>
      </c>
      <c r="D7" s="72" t="s">
        <v>439</v>
      </c>
      <c r="E7" s="72"/>
      <c r="F7" s="72" t="s">
        <v>14</v>
      </c>
      <c r="G7" s="72" t="s">
        <v>428</v>
      </c>
      <c r="H7" s="72" t="s">
        <v>440</v>
      </c>
    </row>
    <row r="8" spans="1:8" x14ac:dyDescent="0.35">
      <c r="A8">
        <v>28</v>
      </c>
      <c r="B8" s="72" t="s">
        <v>112</v>
      </c>
      <c r="C8" s="72" t="s">
        <v>273</v>
      </c>
      <c r="D8" s="72" t="s">
        <v>441</v>
      </c>
      <c r="E8" s="72"/>
      <c r="F8" s="72" t="s">
        <v>90</v>
      </c>
      <c r="G8" s="72" t="s">
        <v>428</v>
      </c>
      <c r="H8" s="72" t="s">
        <v>442</v>
      </c>
    </row>
    <row r="9" spans="1:8" x14ac:dyDescent="0.35">
      <c r="A9">
        <v>29</v>
      </c>
      <c r="B9" s="72" t="s">
        <v>37</v>
      </c>
      <c r="C9" s="72" t="s">
        <v>273</v>
      </c>
      <c r="D9" s="72" t="s">
        <v>443</v>
      </c>
      <c r="E9" s="72"/>
      <c r="F9" s="72" t="s">
        <v>113</v>
      </c>
      <c r="G9" s="72" t="s">
        <v>444</v>
      </c>
      <c r="H9" s="72" t="s">
        <v>445</v>
      </c>
    </row>
    <row r="10" spans="1:8" x14ac:dyDescent="0.35">
      <c r="A10">
        <v>30</v>
      </c>
      <c r="B10" s="72" t="s">
        <v>37</v>
      </c>
      <c r="C10" s="72" t="s">
        <v>273</v>
      </c>
      <c r="D10" s="72" t="s">
        <v>446</v>
      </c>
      <c r="E10" s="72"/>
      <c r="F10" s="72" t="s">
        <v>114</v>
      </c>
      <c r="G10" s="72" t="s">
        <v>444</v>
      </c>
      <c r="H10" s="72" t="s">
        <v>447</v>
      </c>
    </row>
    <row r="11" spans="1:8" x14ac:dyDescent="0.35">
      <c r="A11">
        <v>31</v>
      </c>
      <c r="B11" s="72" t="s">
        <v>37</v>
      </c>
      <c r="C11" s="72" t="s">
        <v>273</v>
      </c>
      <c r="D11" s="72" t="s">
        <v>387</v>
      </c>
      <c r="E11" s="72"/>
      <c r="F11" s="72" t="s">
        <v>115</v>
      </c>
      <c r="G11" s="72" t="s">
        <v>444</v>
      </c>
      <c r="H11" s="72" t="s">
        <v>448</v>
      </c>
    </row>
    <row r="12" spans="1:8" x14ac:dyDescent="0.35">
      <c r="A12">
        <v>32</v>
      </c>
      <c r="B12" s="72" t="s">
        <v>37</v>
      </c>
      <c r="C12" s="72" t="s">
        <v>273</v>
      </c>
      <c r="D12" s="72" t="s">
        <v>389</v>
      </c>
      <c r="E12" s="72"/>
      <c r="F12" s="72" t="s">
        <v>116</v>
      </c>
      <c r="G12" s="72" t="s">
        <v>444</v>
      </c>
      <c r="H12" s="72" t="s">
        <v>449</v>
      </c>
    </row>
    <row r="13" spans="1:8" x14ac:dyDescent="0.35">
      <c r="A13">
        <v>33</v>
      </c>
      <c r="B13" s="72" t="s">
        <v>37</v>
      </c>
      <c r="C13" s="72" t="s">
        <v>273</v>
      </c>
      <c r="D13" s="72" t="s">
        <v>450</v>
      </c>
      <c r="E13" s="72"/>
      <c r="F13" s="72" t="s">
        <v>117</v>
      </c>
      <c r="G13" s="72" t="s">
        <v>444</v>
      </c>
      <c r="H13" s="72" t="s">
        <v>451</v>
      </c>
    </row>
    <row r="14" spans="1:8" x14ac:dyDescent="0.35">
      <c r="A14">
        <v>34</v>
      </c>
      <c r="B14" s="72" t="s">
        <v>37</v>
      </c>
      <c r="C14" s="72" t="s">
        <v>273</v>
      </c>
      <c r="D14" s="72" t="s">
        <v>452</v>
      </c>
      <c r="E14" s="72"/>
      <c r="F14" s="72" t="s">
        <v>453</v>
      </c>
      <c r="G14" s="72" t="s">
        <v>444</v>
      </c>
      <c r="H14" s="72" t="s">
        <v>454</v>
      </c>
    </row>
    <row r="15" spans="1:8" x14ac:dyDescent="0.35">
      <c r="A15">
        <v>36</v>
      </c>
      <c r="B15" s="72" t="s">
        <v>37</v>
      </c>
      <c r="C15" s="72" t="s">
        <v>273</v>
      </c>
      <c r="D15" s="72" t="s">
        <v>455</v>
      </c>
      <c r="E15" s="72"/>
      <c r="F15" s="72" t="s">
        <v>90</v>
      </c>
      <c r="G15" s="72" t="s">
        <v>444</v>
      </c>
      <c r="H15" s="72" t="s">
        <v>456</v>
      </c>
    </row>
    <row r="16" spans="1:8" x14ac:dyDescent="0.35">
      <c r="A16">
        <v>50</v>
      </c>
      <c r="B16" s="72" t="s">
        <v>457</v>
      </c>
      <c r="C16" s="72" t="s">
        <v>273</v>
      </c>
      <c r="D16" s="72" t="s">
        <v>348</v>
      </c>
      <c r="E16" s="72"/>
      <c r="F16" s="72" t="s">
        <v>129</v>
      </c>
      <c r="G16" s="72" t="s">
        <v>632</v>
      </c>
      <c r="H16" s="72" t="s">
        <v>633</v>
      </c>
    </row>
    <row r="17" spans="1:8" x14ac:dyDescent="0.35">
      <c r="A17">
        <v>51</v>
      </c>
      <c r="B17" s="72" t="s">
        <v>457</v>
      </c>
      <c r="C17" s="72" t="s">
        <v>273</v>
      </c>
      <c r="D17" s="72" t="s">
        <v>352</v>
      </c>
      <c r="E17" s="72"/>
      <c r="F17" s="72" t="s">
        <v>130</v>
      </c>
      <c r="G17" s="72" t="s">
        <v>632</v>
      </c>
      <c r="H17" s="72" t="s">
        <v>634</v>
      </c>
    </row>
    <row r="18" spans="1:8" x14ac:dyDescent="0.35">
      <c r="A18">
        <v>52</v>
      </c>
      <c r="B18" s="72" t="s">
        <v>457</v>
      </c>
      <c r="C18" s="72" t="s">
        <v>273</v>
      </c>
      <c r="D18" s="72" t="s">
        <v>357</v>
      </c>
      <c r="E18" s="72"/>
      <c r="F18" s="72" t="s">
        <v>131</v>
      </c>
      <c r="G18" s="72" t="s">
        <v>632</v>
      </c>
      <c r="H18" s="72" t="s">
        <v>635</v>
      </c>
    </row>
    <row r="19" spans="1:8" x14ac:dyDescent="0.35">
      <c r="A19">
        <v>77</v>
      </c>
      <c r="B19" s="72" t="s">
        <v>457</v>
      </c>
      <c r="C19" s="72" t="s">
        <v>273</v>
      </c>
      <c r="D19" s="72" t="s">
        <v>697</v>
      </c>
      <c r="E19" s="72"/>
      <c r="F19" s="72" t="s">
        <v>698</v>
      </c>
      <c r="G19" s="72" t="s">
        <v>632</v>
      </c>
      <c r="H19" s="72" t="s">
        <v>699</v>
      </c>
    </row>
    <row r="20" spans="1:8" x14ac:dyDescent="0.35">
      <c r="A20">
        <v>53</v>
      </c>
      <c r="B20" s="72" t="s">
        <v>457</v>
      </c>
      <c r="C20" s="72" t="s">
        <v>273</v>
      </c>
      <c r="D20" s="72" t="s">
        <v>425</v>
      </c>
      <c r="E20" s="72"/>
      <c r="F20" s="72" t="s">
        <v>14</v>
      </c>
      <c r="G20" s="72" t="s">
        <v>632</v>
      </c>
      <c r="H20" s="72" t="s">
        <v>636</v>
      </c>
    </row>
    <row r="21" spans="1:8" x14ac:dyDescent="0.35">
      <c r="A21">
        <v>54</v>
      </c>
      <c r="B21" s="72" t="s">
        <v>457</v>
      </c>
      <c r="C21" s="72" t="s">
        <v>273</v>
      </c>
      <c r="D21" s="72" t="s">
        <v>458</v>
      </c>
      <c r="E21" s="72"/>
      <c r="F21" s="72" t="s">
        <v>132</v>
      </c>
      <c r="G21" s="72" t="s">
        <v>632</v>
      </c>
      <c r="H21" s="72" t="s">
        <v>637</v>
      </c>
    </row>
    <row r="22" spans="1:8" x14ac:dyDescent="0.35">
      <c r="A22">
        <v>55</v>
      </c>
      <c r="B22" s="72" t="s">
        <v>38</v>
      </c>
      <c r="C22" s="72" t="s">
        <v>273</v>
      </c>
      <c r="D22" s="72" t="s">
        <v>392</v>
      </c>
      <c r="E22" s="72"/>
      <c r="F22" s="72" t="s">
        <v>638</v>
      </c>
      <c r="G22" s="72" t="s">
        <v>459</v>
      </c>
      <c r="H22" s="72" t="s">
        <v>460</v>
      </c>
    </row>
    <row r="23" spans="1:8" x14ac:dyDescent="0.35">
      <c r="A23">
        <v>56</v>
      </c>
      <c r="B23" s="72" t="s">
        <v>38</v>
      </c>
      <c r="C23" s="72" t="s">
        <v>273</v>
      </c>
      <c r="D23" s="72" t="s">
        <v>395</v>
      </c>
      <c r="E23" s="72" t="s">
        <v>23</v>
      </c>
      <c r="F23" s="72" t="s">
        <v>639</v>
      </c>
      <c r="G23" s="72" t="s">
        <v>459</v>
      </c>
      <c r="H23" s="72" t="s">
        <v>461</v>
      </c>
    </row>
    <row r="24" spans="1:8" x14ac:dyDescent="0.35">
      <c r="A24">
        <v>57</v>
      </c>
      <c r="B24" s="72" t="s">
        <v>38</v>
      </c>
      <c r="C24" s="72" t="s">
        <v>273</v>
      </c>
      <c r="D24" s="72" t="s">
        <v>462</v>
      </c>
      <c r="E24" s="72" t="s">
        <v>23</v>
      </c>
      <c r="F24" s="72" t="s">
        <v>135</v>
      </c>
      <c r="G24" s="72" t="s">
        <v>459</v>
      </c>
      <c r="H24" s="72" t="s">
        <v>463</v>
      </c>
    </row>
    <row r="25" spans="1:8" x14ac:dyDescent="0.35">
      <c r="A25">
        <v>58</v>
      </c>
      <c r="B25" s="72" t="s">
        <v>38</v>
      </c>
      <c r="C25" s="72" t="s">
        <v>273</v>
      </c>
      <c r="D25" s="72" t="s">
        <v>464</v>
      </c>
      <c r="E25" s="72" t="s">
        <v>23</v>
      </c>
      <c r="F25" s="72" t="s">
        <v>136</v>
      </c>
      <c r="G25" s="72" t="s">
        <v>459</v>
      </c>
      <c r="H25" s="72" t="s">
        <v>465</v>
      </c>
    </row>
    <row r="26" spans="1:8" x14ac:dyDescent="0.35">
      <c r="A26">
        <v>78</v>
      </c>
      <c r="B26" s="72" t="s">
        <v>38</v>
      </c>
      <c r="C26" s="72" t="s">
        <v>273</v>
      </c>
      <c r="D26" s="72" t="s">
        <v>700</v>
      </c>
      <c r="E26" s="72"/>
      <c r="F26" s="72" t="s">
        <v>701</v>
      </c>
      <c r="G26" s="72" t="s">
        <v>459</v>
      </c>
      <c r="H26" s="72" t="s">
        <v>702</v>
      </c>
    </row>
    <row r="27" spans="1:8" x14ac:dyDescent="0.35">
      <c r="A27">
        <v>59</v>
      </c>
      <c r="B27" s="72" t="s">
        <v>38</v>
      </c>
      <c r="C27" s="72" t="s">
        <v>273</v>
      </c>
      <c r="D27" s="72" t="s">
        <v>466</v>
      </c>
      <c r="E27" s="72"/>
      <c r="F27" s="72" t="s">
        <v>14</v>
      </c>
      <c r="G27" s="72" t="s">
        <v>459</v>
      </c>
      <c r="H27" s="72" t="s">
        <v>467</v>
      </c>
    </row>
    <row r="28" spans="1:8" x14ac:dyDescent="0.35">
      <c r="A28">
        <v>60</v>
      </c>
      <c r="B28" s="72" t="s">
        <v>38</v>
      </c>
      <c r="C28" s="72" t="s">
        <v>273</v>
      </c>
      <c r="D28" s="72" t="s">
        <v>468</v>
      </c>
      <c r="E28" s="72"/>
      <c r="F28" s="72" t="s">
        <v>90</v>
      </c>
      <c r="G28" s="72" t="s">
        <v>459</v>
      </c>
      <c r="H28" s="72" t="s">
        <v>469</v>
      </c>
    </row>
    <row r="29" spans="1:8" x14ac:dyDescent="0.35">
      <c r="A29">
        <v>1</v>
      </c>
      <c r="B29" s="72" t="s">
        <v>2</v>
      </c>
      <c r="C29" s="72" t="s">
        <v>273</v>
      </c>
      <c r="D29" s="72" t="s">
        <v>49</v>
      </c>
      <c r="E29" s="72"/>
      <c r="F29" s="72" t="s">
        <v>154</v>
      </c>
      <c r="G29" s="72" t="s">
        <v>229</v>
      </c>
      <c r="H29" s="72" t="s">
        <v>230</v>
      </c>
    </row>
    <row r="30" spans="1:8" x14ac:dyDescent="0.35">
      <c r="A30">
        <v>2</v>
      </c>
      <c r="B30" s="72" t="s">
        <v>2</v>
      </c>
      <c r="C30" s="72" t="s">
        <v>273</v>
      </c>
      <c r="D30" s="72" t="s">
        <v>50</v>
      </c>
      <c r="E30" s="72"/>
      <c r="F30" s="72" t="s">
        <v>155</v>
      </c>
      <c r="G30" s="72" t="s">
        <v>229</v>
      </c>
      <c r="H30" s="72" t="s">
        <v>231</v>
      </c>
    </row>
    <row r="31" spans="1:8" x14ac:dyDescent="0.35">
      <c r="A31">
        <v>3</v>
      </c>
      <c r="B31" s="72" t="s">
        <v>2</v>
      </c>
      <c r="C31" s="72" t="s">
        <v>273</v>
      </c>
      <c r="D31" s="72" t="s">
        <v>51</v>
      </c>
      <c r="E31" s="72"/>
      <c r="F31" s="72" t="s">
        <v>470</v>
      </c>
      <c r="G31" s="72" t="s">
        <v>229</v>
      </c>
      <c r="H31" s="72" t="s">
        <v>232</v>
      </c>
    </row>
    <row r="32" spans="1:8" x14ac:dyDescent="0.35">
      <c r="A32">
        <v>4</v>
      </c>
      <c r="B32" s="72" t="s">
        <v>2</v>
      </c>
      <c r="C32" s="72" t="s">
        <v>273</v>
      </c>
      <c r="D32" s="72" t="s">
        <v>52</v>
      </c>
      <c r="E32" s="72"/>
      <c r="F32" s="72" t="s">
        <v>156</v>
      </c>
      <c r="G32" s="72" t="s">
        <v>229</v>
      </c>
      <c r="H32" s="72" t="s">
        <v>233</v>
      </c>
    </row>
    <row r="33" spans="1:8" x14ac:dyDescent="0.35">
      <c r="A33">
        <v>5</v>
      </c>
      <c r="B33" s="72" t="s">
        <v>2</v>
      </c>
      <c r="C33" s="72" t="s">
        <v>273</v>
      </c>
      <c r="D33" s="72" t="s">
        <v>157</v>
      </c>
      <c r="E33" s="72"/>
      <c r="F33" s="72" t="s">
        <v>158</v>
      </c>
      <c r="G33" s="72" t="s">
        <v>229</v>
      </c>
      <c r="H33" s="72" t="s">
        <v>234</v>
      </c>
    </row>
    <row r="34" spans="1:8" x14ac:dyDescent="0.35">
      <c r="A34">
        <v>6</v>
      </c>
      <c r="B34" s="72" t="s">
        <v>2</v>
      </c>
      <c r="C34" s="72" t="s">
        <v>273</v>
      </c>
      <c r="D34" s="72" t="s">
        <v>91</v>
      </c>
      <c r="E34" s="72"/>
      <c r="F34" s="72" t="s">
        <v>92</v>
      </c>
      <c r="G34" s="72" t="s">
        <v>229</v>
      </c>
      <c r="H34" s="72" t="s">
        <v>235</v>
      </c>
    </row>
    <row r="35" spans="1:8" x14ac:dyDescent="0.35">
      <c r="A35">
        <v>7</v>
      </c>
      <c r="B35" s="72" t="s">
        <v>2</v>
      </c>
      <c r="C35" s="72" t="s">
        <v>273</v>
      </c>
      <c r="D35" s="72" t="s">
        <v>93</v>
      </c>
      <c r="E35" s="72"/>
      <c r="F35" s="72" t="s">
        <v>94</v>
      </c>
      <c r="G35" s="72" t="s">
        <v>229</v>
      </c>
      <c r="H35" s="72" t="s">
        <v>236</v>
      </c>
    </row>
    <row r="36" spans="1:8" x14ac:dyDescent="0.35">
      <c r="A36">
        <v>8</v>
      </c>
      <c r="B36" s="72" t="s">
        <v>2</v>
      </c>
      <c r="C36" s="72" t="s">
        <v>273</v>
      </c>
      <c r="D36" s="72" t="s">
        <v>95</v>
      </c>
      <c r="E36" s="72"/>
      <c r="F36" s="72" t="s">
        <v>96</v>
      </c>
      <c r="G36" s="72" t="s">
        <v>229</v>
      </c>
      <c r="H36" s="72" t="s">
        <v>237</v>
      </c>
    </row>
    <row r="37" spans="1:8" x14ac:dyDescent="0.35">
      <c r="A37">
        <v>9</v>
      </c>
      <c r="B37" s="72" t="s">
        <v>2</v>
      </c>
      <c r="C37" s="72" t="s">
        <v>273</v>
      </c>
      <c r="D37" s="72" t="s">
        <v>97</v>
      </c>
      <c r="E37" s="72"/>
      <c r="F37" s="72" t="s">
        <v>98</v>
      </c>
      <c r="G37" s="72" t="s">
        <v>229</v>
      </c>
      <c r="H37" s="72" t="s">
        <v>238</v>
      </c>
    </row>
    <row r="38" spans="1:8" x14ac:dyDescent="0.35">
      <c r="A38">
        <v>10</v>
      </c>
      <c r="B38" s="72" t="s">
        <v>2</v>
      </c>
      <c r="C38" s="72" t="s">
        <v>273</v>
      </c>
      <c r="D38" s="72" t="s">
        <v>99</v>
      </c>
      <c r="E38" s="72"/>
      <c r="F38" s="72" t="s">
        <v>100</v>
      </c>
      <c r="G38" s="72" t="s">
        <v>229</v>
      </c>
      <c r="H38" s="72" t="s">
        <v>239</v>
      </c>
    </row>
    <row r="39" spans="1:8" x14ac:dyDescent="0.35">
      <c r="A39">
        <v>11</v>
      </c>
      <c r="B39" s="72" t="s">
        <v>2</v>
      </c>
      <c r="C39" s="72" t="s">
        <v>273</v>
      </c>
      <c r="D39" s="72" t="s">
        <v>101</v>
      </c>
      <c r="E39" s="72"/>
      <c r="F39" s="72" t="s">
        <v>102</v>
      </c>
      <c r="G39" s="72" t="s">
        <v>229</v>
      </c>
      <c r="H39" s="72" t="s">
        <v>240</v>
      </c>
    </row>
    <row r="40" spans="1:8" x14ac:dyDescent="0.35">
      <c r="A40">
        <v>12</v>
      </c>
      <c r="B40" s="72" t="s">
        <v>2</v>
      </c>
      <c r="C40" s="72" t="s">
        <v>273</v>
      </c>
      <c r="D40" s="72" t="s">
        <v>103</v>
      </c>
      <c r="E40" s="72"/>
      <c r="F40" s="72" t="s">
        <v>104</v>
      </c>
      <c r="G40" s="72" t="s">
        <v>229</v>
      </c>
      <c r="H40" s="72" t="s">
        <v>241</v>
      </c>
    </row>
    <row r="41" spans="1:8" x14ac:dyDescent="0.35">
      <c r="A41">
        <v>13</v>
      </c>
      <c r="B41" s="72" t="s">
        <v>2</v>
      </c>
      <c r="C41" s="72" t="s">
        <v>273</v>
      </c>
      <c r="D41" s="72" t="s">
        <v>105</v>
      </c>
      <c r="E41" s="72"/>
      <c r="F41" s="72" t="s">
        <v>106</v>
      </c>
      <c r="G41" s="72" t="s">
        <v>229</v>
      </c>
      <c r="H41" s="72" t="s">
        <v>242</v>
      </c>
    </row>
    <row r="42" spans="1:8" x14ac:dyDescent="0.35">
      <c r="A42">
        <v>14</v>
      </c>
      <c r="B42" s="72" t="s">
        <v>2</v>
      </c>
      <c r="C42" s="72" t="s">
        <v>273</v>
      </c>
      <c r="D42" s="72" t="s">
        <v>107</v>
      </c>
      <c r="E42" s="72"/>
      <c r="F42" s="72" t="s">
        <v>108</v>
      </c>
      <c r="G42" s="72" t="s">
        <v>229</v>
      </c>
      <c r="H42" s="72" t="s">
        <v>243</v>
      </c>
    </row>
    <row r="43" spans="1:8" x14ac:dyDescent="0.35">
      <c r="A43">
        <v>15</v>
      </c>
      <c r="B43" s="72" t="s">
        <v>2</v>
      </c>
      <c r="C43" s="72" t="s">
        <v>273</v>
      </c>
      <c r="D43" s="72" t="s">
        <v>109</v>
      </c>
      <c r="E43" s="72"/>
      <c r="F43" s="72" t="s">
        <v>48</v>
      </c>
      <c r="G43" s="72" t="s">
        <v>229</v>
      </c>
      <c r="H43" s="72" t="s">
        <v>244</v>
      </c>
    </row>
    <row r="44" spans="1:8" x14ac:dyDescent="0.35">
      <c r="A44">
        <v>16</v>
      </c>
      <c r="B44" s="72" t="s">
        <v>2</v>
      </c>
      <c r="C44" s="72" t="s">
        <v>273</v>
      </c>
      <c r="D44" s="72" t="s">
        <v>110</v>
      </c>
      <c r="E44" s="72"/>
      <c r="F44" s="72" t="s">
        <v>111</v>
      </c>
      <c r="G44" s="72" t="s">
        <v>229</v>
      </c>
      <c r="H44" s="72" t="s">
        <v>245</v>
      </c>
    </row>
    <row r="45" spans="1:8" x14ac:dyDescent="0.35">
      <c r="A45">
        <v>17</v>
      </c>
      <c r="B45" s="72" t="s">
        <v>2</v>
      </c>
      <c r="C45" s="72" t="s">
        <v>273</v>
      </c>
      <c r="D45" s="72" t="s">
        <v>159</v>
      </c>
      <c r="E45" s="72"/>
      <c r="F45" s="72" t="s">
        <v>46</v>
      </c>
      <c r="G45" s="72" t="s">
        <v>229</v>
      </c>
      <c r="H45" s="72" t="s">
        <v>246</v>
      </c>
    </row>
    <row r="46" spans="1:8" x14ac:dyDescent="0.35">
      <c r="A46">
        <v>18</v>
      </c>
      <c r="B46" s="72" t="s">
        <v>2</v>
      </c>
      <c r="C46" s="72" t="s">
        <v>273</v>
      </c>
      <c r="D46" s="72" t="s">
        <v>160</v>
      </c>
      <c r="E46" s="72"/>
      <c r="F46" s="72" t="s">
        <v>47</v>
      </c>
      <c r="G46" s="72" t="s">
        <v>229</v>
      </c>
      <c r="H46" s="72" t="s">
        <v>247</v>
      </c>
    </row>
    <row r="47" spans="1:8" x14ac:dyDescent="0.35">
      <c r="A47">
        <v>19</v>
      </c>
      <c r="B47" s="72" t="s">
        <v>2</v>
      </c>
      <c r="C47" s="72" t="s">
        <v>273</v>
      </c>
      <c r="D47" s="72" t="s">
        <v>161</v>
      </c>
      <c r="E47" s="72"/>
      <c r="F47" s="72" t="s">
        <v>162</v>
      </c>
      <c r="G47" s="72" t="s">
        <v>229</v>
      </c>
      <c r="H47" s="72" t="s">
        <v>248</v>
      </c>
    </row>
    <row r="48" spans="1:8" x14ac:dyDescent="0.35">
      <c r="A48">
        <v>20</v>
      </c>
      <c r="B48" s="72" t="s">
        <v>2</v>
      </c>
      <c r="C48" s="72" t="s">
        <v>273</v>
      </c>
      <c r="D48" s="72" t="s">
        <v>163</v>
      </c>
      <c r="E48" s="72"/>
      <c r="F48" s="72" t="s">
        <v>164</v>
      </c>
      <c r="G48" s="72" t="s">
        <v>229</v>
      </c>
      <c r="H48" s="72" t="s">
        <v>249</v>
      </c>
    </row>
    <row r="49" spans="1:8" x14ac:dyDescent="0.35">
      <c r="A49">
        <v>21</v>
      </c>
      <c r="B49" s="72" t="s">
        <v>2</v>
      </c>
      <c r="C49" s="72" t="s">
        <v>273</v>
      </c>
      <c r="D49" s="72" t="s">
        <v>165</v>
      </c>
      <c r="E49" s="72"/>
      <c r="F49" s="72" t="s">
        <v>90</v>
      </c>
      <c r="G49" s="72" t="s">
        <v>229</v>
      </c>
      <c r="H49" s="72" t="s">
        <v>250</v>
      </c>
    </row>
    <row r="50" spans="1:8" x14ac:dyDescent="0.35">
      <c r="A50">
        <v>61</v>
      </c>
      <c r="B50" s="72" t="s">
        <v>471</v>
      </c>
      <c r="C50" s="72" t="s">
        <v>273</v>
      </c>
      <c r="D50" s="72" t="s">
        <v>365</v>
      </c>
      <c r="E50" s="72"/>
      <c r="F50" s="72" t="s">
        <v>137</v>
      </c>
      <c r="G50" s="72" t="s">
        <v>640</v>
      </c>
      <c r="H50" s="72" t="s">
        <v>641</v>
      </c>
    </row>
    <row r="51" spans="1:8" x14ac:dyDescent="0.35">
      <c r="A51">
        <v>62</v>
      </c>
      <c r="B51" s="72" t="s">
        <v>471</v>
      </c>
      <c r="C51" s="72" t="s">
        <v>273</v>
      </c>
      <c r="D51" s="72" t="s">
        <v>367</v>
      </c>
      <c r="E51" s="72"/>
      <c r="F51" s="72" t="s">
        <v>138</v>
      </c>
      <c r="G51" s="72" t="s">
        <v>640</v>
      </c>
      <c r="H51" s="72" t="s">
        <v>642</v>
      </c>
    </row>
    <row r="52" spans="1:8" x14ac:dyDescent="0.35">
      <c r="A52">
        <v>63</v>
      </c>
      <c r="B52" s="72" t="s">
        <v>471</v>
      </c>
      <c r="C52" s="72" t="s">
        <v>273</v>
      </c>
      <c r="D52" s="72" t="s">
        <v>371</v>
      </c>
      <c r="E52" s="72"/>
      <c r="F52" s="72" t="s">
        <v>139</v>
      </c>
      <c r="G52" s="72" t="s">
        <v>640</v>
      </c>
      <c r="H52" s="72" t="s">
        <v>643</v>
      </c>
    </row>
    <row r="53" spans="1:8" x14ac:dyDescent="0.35">
      <c r="A53">
        <v>64</v>
      </c>
      <c r="B53" s="72" t="s">
        <v>471</v>
      </c>
      <c r="C53" s="72" t="s">
        <v>273</v>
      </c>
      <c r="D53" s="72" t="s">
        <v>375</v>
      </c>
      <c r="E53" s="72"/>
      <c r="F53" s="72" t="s">
        <v>472</v>
      </c>
      <c r="G53" s="72" t="s">
        <v>640</v>
      </c>
      <c r="H53" s="72" t="s">
        <v>644</v>
      </c>
    </row>
    <row r="54" spans="1:8" x14ac:dyDescent="0.35">
      <c r="A54">
        <v>65</v>
      </c>
      <c r="B54" s="72" t="s">
        <v>471</v>
      </c>
      <c r="C54" s="72" t="s">
        <v>273</v>
      </c>
      <c r="D54" s="72" t="s">
        <v>473</v>
      </c>
      <c r="E54" s="72"/>
      <c r="F54" s="72" t="s">
        <v>141</v>
      </c>
      <c r="G54" s="72" t="s">
        <v>640</v>
      </c>
      <c r="H54" s="72" t="s">
        <v>645</v>
      </c>
    </row>
    <row r="55" spans="1:8" x14ac:dyDescent="0.35">
      <c r="A55">
        <v>66</v>
      </c>
      <c r="B55" s="72" t="s">
        <v>471</v>
      </c>
      <c r="C55" s="72" t="s">
        <v>273</v>
      </c>
      <c r="D55" s="72" t="s">
        <v>377</v>
      </c>
      <c r="E55" s="72"/>
      <c r="F55" s="72" t="s">
        <v>142</v>
      </c>
      <c r="G55" s="72" t="s">
        <v>640</v>
      </c>
      <c r="H55" s="72" t="s">
        <v>646</v>
      </c>
    </row>
    <row r="56" spans="1:8" x14ac:dyDescent="0.35">
      <c r="A56">
        <v>80</v>
      </c>
      <c r="B56" s="72" t="s">
        <v>471</v>
      </c>
      <c r="C56" s="72" t="s">
        <v>273</v>
      </c>
      <c r="D56" s="72" t="s">
        <v>703</v>
      </c>
      <c r="E56" s="72"/>
      <c r="F56" s="72" t="s">
        <v>704</v>
      </c>
      <c r="G56" s="72" t="s">
        <v>640</v>
      </c>
      <c r="H56" s="72" t="s">
        <v>648</v>
      </c>
    </row>
    <row r="57" spans="1:8" x14ac:dyDescent="0.35">
      <c r="A57">
        <v>81</v>
      </c>
      <c r="B57" s="72" t="s">
        <v>471</v>
      </c>
      <c r="C57" s="72" t="s">
        <v>273</v>
      </c>
      <c r="D57" s="72" t="s">
        <v>705</v>
      </c>
      <c r="E57" s="72"/>
      <c r="F57" s="72" t="s">
        <v>706</v>
      </c>
      <c r="G57" s="72" t="s">
        <v>640</v>
      </c>
      <c r="H57" s="72" t="s">
        <v>648</v>
      </c>
    </row>
    <row r="58" spans="1:8" x14ac:dyDescent="0.35">
      <c r="A58">
        <v>82</v>
      </c>
      <c r="B58" s="72" t="s">
        <v>471</v>
      </c>
      <c r="C58" s="72" t="s">
        <v>273</v>
      </c>
      <c r="D58" s="72" t="s">
        <v>707</v>
      </c>
      <c r="E58" s="72"/>
      <c r="F58" s="72" t="s">
        <v>708</v>
      </c>
      <c r="G58" s="72" t="s">
        <v>640</v>
      </c>
      <c r="H58" s="72" t="s">
        <v>648</v>
      </c>
    </row>
    <row r="59" spans="1:8" x14ac:dyDescent="0.35">
      <c r="A59">
        <v>67</v>
      </c>
      <c r="B59" s="72" t="s">
        <v>471</v>
      </c>
      <c r="C59" s="72" t="s">
        <v>273</v>
      </c>
      <c r="D59" s="72" t="s">
        <v>474</v>
      </c>
      <c r="E59" s="72"/>
      <c r="F59" s="72" t="s">
        <v>14</v>
      </c>
      <c r="G59" s="72" t="s">
        <v>640</v>
      </c>
      <c r="H59" s="72" t="s">
        <v>647</v>
      </c>
    </row>
    <row r="60" spans="1:8" x14ac:dyDescent="0.35">
      <c r="A60">
        <v>68</v>
      </c>
      <c r="B60" s="72" t="s">
        <v>471</v>
      </c>
      <c r="C60" s="72" t="s">
        <v>273</v>
      </c>
      <c r="D60" s="72" t="s">
        <v>475</v>
      </c>
      <c r="E60" s="72"/>
      <c r="F60" s="72" t="s">
        <v>90</v>
      </c>
      <c r="G60" s="72" t="s">
        <v>640</v>
      </c>
      <c r="H60" s="72" t="s">
        <v>648</v>
      </c>
    </row>
    <row r="61" spans="1:8" x14ac:dyDescent="0.35">
      <c r="A61">
        <v>69</v>
      </c>
      <c r="B61" s="72" t="s">
        <v>476</v>
      </c>
      <c r="C61" s="72" t="s">
        <v>273</v>
      </c>
      <c r="D61" s="72" t="s">
        <v>380</v>
      </c>
      <c r="E61" s="72"/>
      <c r="F61" s="72" t="s">
        <v>143</v>
      </c>
      <c r="G61" s="72" t="s">
        <v>649</v>
      </c>
      <c r="H61" s="72" t="s">
        <v>650</v>
      </c>
    </row>
    <row r="62" spans="1:8" x14ac:dyDescent="0.35">
      <c r="A62">
        <v>70</v>
      </c>
      <c r="B62" s="72" t="s">
        <v>476</v>
      </c>
      <c r="C62" s="72" t="s">
        <v>273</v>
      </c>
      <c r="D62" s="72" t="s">
        <v>381</v>
      </c>
      <c r="E62" s="72"/>
      <c r="F62" s="72" t="s">
        <v>144</v>
      </c>
      <c r="G62" s="72" t="s">
        <v>649</v>
      </c>
      <c r="H62" s="72" t="s">
        <v>651</v>
      </c>
    </row>
    <row r="63" spans="1:8" x14ac:dyDescent="0.35">
      <c r="A63">
        <v>71</v>
      </c>
      <c r="B63" s="72" t="s">
        <v>476</v>
      </c>
      <c r="C63" s="72" t="s">
        <v>273</v>
      </c>
      <c r="D63" s="72" t="s">
        <v>382</v>
      </c>
      <c r="E63" s="72"/>
      <c r="F63" s="72" t="s">
        <v>145</v>
      </c>
      <c r="G63" s="72" t="s">
        <v>649</v>
      </c>
      <c r="H63" s="72" t="s">
        <v>652</v>
      </c>
    </row>
    <row r="64" spans="1:8" x14ac:dyDescent="0.35">
      <c r="A64">
        <v>72</v>
      </c>
      <c r="B64" s="72" t="s">
        <v>476</v>
      </c>
      <c r="C64" s="72" t="s">
        <v>273</v>
      </c>
      <c r="D64" s="72" t="s">
        <v>384</v>
      </c>
      <c r="E64" s="72"/>
      <c r="F64" s="72" t="s">
        <v>653</v>
      </c>
      <c r="G64" s="72" t="s">
        <v>649</v>
      </c>
      <c r="H64" s="72" t="s">
        <v>654</v>
      </c>
    </row>
    <row r="65" spans="1:8" x14ac:dyDescent="0.35">
      <c r="A65">
        <v>73</v>
      </c>
      <c r="B65" s="72" t="s">
        <v>476</v>
      </c>
      <c r="C65" s="72" t="s">
        <v>273</v>
      </c>
      <c r="D65" s="72" t="s">
        <v>385</v>
      </c>
      <c r="E65" s="72"/>
      <c r="F65" s="72" t="s">
        <v>147</v>
      </c>
      <c r="G65" s="72" t="s">
        <v>649</v>
      </c>
      <c r="H65" s="72" t="s">
        <v>655</v>
      </c>
    </row>
    <row r="66" spans="1:8" x14ac:dyDescent="0.35">
      <c r="A66">
        <v>74</v>
      </c>
      <c r="B66" s="72" t="s">
        <v>476</v>
      </c>
      <c r="C66" s="72" t="s">
        <v>273</v>
      </c>
      <c r="D66" s="72" t="s">
        <v>386</v>
      </c>
      <c r="E66" s="72"/>
      <c r="F66" s="72" t="s">
        <v>477</v>
      </c>
      <c r="G66" s="72" t="s">
        <v>649</v>
      </c>
      <c r="H66" s="72" t="s">
        <v>656</v>
      </c>
    </row>
    <row r="67" spans="1:8" x14ac:dyDescent="0.35">
      <c r="A67">
        <v>79</v>
      </c>
      <c r="B67" s="72" t="s">
        <v>476</v>
      </c>
      <c r="C67" s="72" t="s">
        <v>273</v>
      </c>
      <c r="D67" s="72" t="s">
        <v>709</v>
      </c>
      <c r="E67" s="72"/>
      <c r="F67" s="72" t="s">
        <v>710</v>
      </c>
      <c r="G67" s="72" t="s">
        <v>649</v>
      </c>
      <c r="H67" s="72" t="s">
        <v>711</v>
      </c>
    </row>
    <row r="68" spans="1:8" x14ac:dyDescent="0.35">
      <c r="A68">
        <v>75</v>
      </c>
      <c r="B68" s="72" t="s">
        <v>476</v>
      </c>
      <c r="C68" s="72" t="s">
        <v>273</v>
      </c>
      <c r="D68" s="72" t="s">
        <v>478</v>
      </c>
      <c r="E68" s="72"/>
      <c r="F68" s="72" t="s">
        <v>14</v>
      </c>
      <c r="G68" s="72" t="s">
        <v>649</v>
      </c>
      <c r="H68" s="72" t="s">
        <v>657</v>
      </c>
    </row>
    <row r="69" spans="1:8" x14ac:dyDescent="0.35">
      <c r="A69">
        <v>76</v>
      </c>
      <c r="B69" s="72" t="s">
        <v>476</v>
      </c>
      <c r="C69" s="72" t="s">
        <v>273</v>
      </c>
      <c r="D69" s="72" t="s">
        <v>479</v>
      </c>
      <c r="E69" s="72"/>
      <c r="F69" s="72" t="s">
        <v>90</v>
      </c>
      <c r="G69" s="72" t="s">
        <v>649</v>
      </c>
      <c r="H69" s="72" t="s">
        <v>658</v>
      </c>
    </row>
    <row r="70" spans="1:8" x14ac:dyDescent="0.35">
      <c r="A70">
        <v>37</v>
      </c>
      <c r="B70" s="72" t="s">
        <v>36</v>
      </c>
      <c r="C70" s="72" t="s">
        <v>273</v>
      </c>
      <c r="D70" s="72" t="s">
        <v>319</v>
      </c>
      <c r="E70" s="72"/>
      <c r="F70" s="72" t="s">
        <v>118</v>
      </c>
      <c r="G70" s="72" t="s">
        <v>480</v>
      </c>
      <c r="H70" s="72" t="s">
        <v>481</v>
      </c>
    </row>
    <row r="71" spans="1:8" x14ac:dyDescent="0.35">
      <c r="A71">
        <v>38</v>
      </c>
      <c r="B71" s="72" t="s">
        <v>36</v>
      </c>
      <c r="C71" s="72" t="s">
        <v>273</v>
      </c>
      <c r="D71" s="72" t="s">
        <v>326</v>
      </c>
      <c r="E71" s="72"/>
      <c r="F71" s="72" t="s">
        <v>119</v>
      </c>
      <c r="G71" s="72" t="s">
        <v>480</v>
      </c>
      <c r="H71" s="72" t="s">
        <v>482</v>
      </c>
    </row>
    <row r="72" spans="1:8" x14ac:dyDescent="0.35">
      <c r="A72">
        <v>39</v>
      </c>
      <c r="B72" s="72" t="s">
        <v>36</v>
      </c>
      <c r="C72" s="72" t="s">
        <v>273</v>
      </c>
      <c r="D72" s="72" t="s">
        <v>483</v>
      </c>
      <c r="E72" s="72"/>
      <c r="F72" s="72" t="s">
        <v>120</v>
      </c>
      <c r="G72" s="72" t="s">
        <v>480</v>
      </c>
      <c r="H72" s="72" t="s">
        <v>484</v>
      </c>
    </row>
    <row r="73" spans="1:8" x14ac:dyDescent="0.35">
      <c r="A73">
        <v>40</v>
      </c>
      <c r="B73" s="72" t="s">
        <v>36</v>
      </c>
      <c r="C73" s="72" t="s">
        <v>273</v>
      </c>
      <c r="D73" s="72" t="s">
        <v>485</v>
      </c>
      <c r="E73" s="72"/>
      <c r="F73" s="72" t="s">
        <v>121</v>
      </c>
      <c r="G73" s="72" t="s">
        <v>480</v>
      </c>
      <c r="H73" s="72" t="s">
        <v>486</v>
      </c>
    </row>
    <row r="74" spans="1:8" x14ac:dyDescent="0.35">
      <c r="A74">
        <v>41</v>
      </c>
      <c r="B74" s="72" t="s">
        <v>36</v>
      </c>
      <c r="C74" s="72" t="s">
        <v>273</v>
      </c>
      <c r="D74" s="72" t="s">
        <v>418</v>
      </c>
      <c r="E74" s="72"/>
      <c r="F74" s="72" t="s">
        <v>122</v>
      </c>
      <c r="G74" s="72" t="s">
        <v>480</v>
      </c>
      <c r="H74" s="72" t="s">
        <v>487</v>
      </c>
    </row>
    <row r="75" spans="1:8" x14ac:dyDescent="0.35">
      <c r="A75">
        <v>42</v>
      </c>
      <c r="B75" s="72" t="s">
        <v>36</v>
      </c>
      <c r="C75" s="72" t="s">
        <v>273</v>
      </c>
      <c r="D75" s="72" t="s">
        <v>419</v>
      </c>
      <c r="E75" s="72"/>
      <c r="F75" s="72" t="s">
        <v>123</v>
      </c>
      <c r="G75" s="72" t="s">
        <v>480</v>
      </c>
      <c r="H75" s="72" t="s">
        <v>488</v>
      </c>
    </row>
    <row r="76" spans="1:8" x14ac:dyDescent="0.35">
      <c r="A76">
        <v>43</v>
      </c>
      <c r="B76" s="72" t="s">
        <v>36</v>
      </c>
      <c r="C76" s="72" t="s">
        <v>273</v>
      </c>
      <c r="D76" s="72" t="s">
        <v>420</v>
      </c>
      <c r="E76" s="72"/>
      <c r="F76" s="72" t="s">
        <v>124</v>
      </c>
      <c r="G76" s="72" t="s">
        <v>480</v>
      </c>
      <c r="H76" s="72" t="s">
        <v>489</v>
      </c>
    </row>
    <row r="77" spans="1:8" x14ac:dyDescent="0.35">
      <c r="A77">
        <v>44</v>
      </c>
      <c r="B77" s="72" t="s">
        <v>36</v>
      </c>
      <c r="C77" s="72" t="s">
        <v>273</v>
      </c>
      <c r="D77" s="72" t="s">
        <v>490</v>
      </c>
      <c r="E77" s="72"/>
      <c r="F77" s="72" t="s">
        <v>125</v>
      </c>
      <c r="G77" s="72" t="s">
        <v>480</v>
      </c>
      <c r="H77" s="72" t="s">
        <v>491</v>
      </c>
    </row>
    <row r="78" spans="1:8" x14ac:dyDescent="0.35">
      <c r="A78">
        <v>45</v>
      </c>
      <c r="B78" s="72" t="s">
        <v>36</v>
      </c>
      <c r="C78" s="72" t="s">
        <v>273</v>
      </c>
      <c r="D78" s="72" t="s">
        <v>422</v>
      </c>
      <c r="E78" s="72"/>
      <c r="F78" s="72" t="s">
        <v>126</v>
      </c>
      <c r="G78" s="72" t="s">
        <v>480</v>
      </c>
      <c r="H78" s="72" t="s">
        <v>492</v>
      </c>
    </row>
    <row r="79" spans="1:8" x14ac:dyDescent="0.35">
      <c r="A79">
        <v>46</v>
      </c>
      <c r="B79" s="72" t="s">
        <v>36</v>
      </c>
      <c r="C79" s="72" t="s">
        <v>273</v>
      </c>
      <c r="D79" s="72" t="s">
        <v>493</v>
      </c>
      <c r="E79" s="72"/>
      <c r="F79" s="72" t="s">
        <v>127</v>
      </c>
      <c r="G79" s="72" t="s">
        <v>480</v>
      </c>
      <c r="H79" s="72" t="s">
        <v>494</v>
      </c>
    </row>
    <row r="80" spans="1:8" x14ac:dyDescent="0.35">
      <c r="A80">
        <v>47</v>
      </c>
      <c r="B80" s="72" t="s">
        <v>36</v>
      </c>
      <c r="C80" s="72" t="s">
        <v>273</v>
      </c>
      <c r="D80" s="72" t="s">
        <v>423</v>
      </c>
      <c r="E80" s="72"/>
      <c r="F80" s="72" t="s">
        <v>128</v>
      </c>
      <c r="G80" s="72" t="s">
        <v>480</v>
      </c>
      <c r="H80" s="72" t="s">
        <v>495</v>
      </c>
    </row>
    <row r="81" spans="1:8" x14ac:dyDescent="0.35">
      <c r="A81">
        <v>48</v>
      </c>
      <c r="B81" s="72" t="s">
        <v>36</v>
      </c>
      <c r="C81" s="72" t="s">
        <v>273</v>
      </c>
      <c r="D81" s="72" t="s">
        <v>496</v>
      </c>
      <c r="E81" s="72"/>
      <c r="F81" s="72" t="s">
        <v>14</v>
      </c>
      <c r="G81" s="72" t="s">
        <v>480</v>
      </c>
      <c r="H81" s="72" t="s">
        <v>497</v>
      </c>
    </row>
    <row r="82" spans="1:8" x14ac:dyDescent="0.35">
      <c r="A82">
        <v>49</v>
      </c>
      <c r="B82" s="72" t="s">
        <v>36</v>
      </c>
      <c r="C82" s="72" t="s">
        <v>273</v>
      </c>
      <c r="D82" s="72" t="s">
        <v>498</v>
      </c>
      <c r="E82" s="72"/>
      <c r="F82" s="72" t="s">
        <v>90</v>
      </c>
      <c r="G82" s="72" t="s">
        <v>480</v>
      </c>
      <c r="H82" s="72" t="s">
        <v>499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AZ91"/>
  <sheetViews>
    <sheetView showGridLines="0" showZeros="0" zoomScale="85" zoomScaleNormal="85" workbookViewId="0">
      <pane xSplit="8" ySplit="6" topLeftCell="I11" activePane="bottomRight" state="frozen"/>
      <selection activeCell="C1" sqref="C1"/>
      <selection pane="topRight" activeCell="H1" sqref="H1"/>
      <selection pane="bottomLeft" activeCell="C7" sqref="C7"/>
      <selection pane="bottomRight" activeCell="I51" sqref="I51"/>
    </sheetView>
  </sheetViews>
  <sheetFormatPr defaultRowHeight="14.5" x14ac:dyDescent="0.35"/>
  <cols>
    <col min="1" max="1" width="11.26953125" hidden="1" customWidth="1"/>
    <col min="2" max="2" width="6.1796875" style="53" hidden="1" customWidth="1"/>
    <col min="3" max="3" width="6.1796875" customWidth="1"/>
    <col min="4" max="4" width="6.81640625" customWidth="1"/>
    <col min="5" max="5" width="11.54296875" customWidth="1"/>
    <col min="6" max="6" width="57.81640625" customWidth="1"/>
    <col min="7" max="7" width="20.26953125" style="14" customWidth="1"/>
    <col min="8" max="8" width="13.1796875" customWidth="1"/>
    <col min="9" max="9" width="9.54296875" customWidth="1"/>
    <col min="10" max="10" width="11.1796875" customWidth="1"/>
    <col min="11" max="11" width="35" customWidth="1"/>
    <col min="12" max="12" width="58.1796875" customWidth="1"/>
    <col min="13" max="13" width="8.54296875" customWidth="1"/>
    <col min="14" max="14" width="20.453125" customWidth="1"/>
    <col min="15" max="15" width="47" hidden="1" customWidth="1"/>
    <col min="16" max="16" width="3.54296875" hidden="1" customWidth="1"/>
    <col min="17" max="17" width="47" hidden="1" customWidth="1"/>
    <col min="18" max="18" width="2.54296875" customWidth="1"/>
    <col min="19" max="19" width="47" customWidth="1"/>
  </cols>
  <sheetData>
    <row r="1" spans="1:17" ht="2.25" customHeight="1" x14ac:dyDescent="0.35">
      <c r="C1" s="2"/>
      <c r="D1" s="2"/>
      <c r="E1" s="2"/>
      <c r="F1" s="2"/>
      <c r="G1" s="53"/>
    </row>
    <row r="2" spans="1:17" ht="51" customHeight="1" x14ac:dyDescent="0.35">
      <c r="C2" s="149" t="str">
        <f ca="1">CONCATENATE(MID(Setup!A12,FIND("[",Setup!A12)+1,FIND(".xls",Setup!A12)-FIND("[",Setup!A12)-1),CHAR(10),TEXT(NOW(),"mmm dd, yyyy"))</f>
        <v>Monthly Progress Template HDR 2020-05
Jun 01, 2020</v>
      </c>
      <c r="D2" s="149"/>
      <c r="E2" s="149"/>
      <c r="F2" s="149"/>
      <c r="G2" s="115"/>
    </row>
    <row r="3" spans="1:17" x14ac:dyDescent="0.35">
      <c r="C3" s="2"/>
      <c r="D3" s="2"/>
      <c r="E3" s="2"/>
      <c r="F3" s="54"/>
      <c r="G3" s="36"/>
      <c r="J3" s="54"/>
      <c r="K3" s="54"/>
    </row>
    <row r="4" spans="1:17" ht="12.75" customHeight="1" x14ac:dyDescent="0.35">
      <c r="C4" s="3"/>
      <c r="D4" s="3"/>
      <c r="E4" s="3"/>
    </row>
    <row r="5" spans="1:17" ht="16" thickBot="1" x14ac:dyDescent="0.4">
      <c r="C5" s="12" t="str">
        <f>Setup!$A$6&amp;" Deliverables Progress for "&amp;Setup!$A$9&amp;" Work Period "</f>
        <v xml:space="preserve">HDR Deliverables Progress for 2020-05 Work Period </v>
      </c>
      <c r="D5" s="12"/>
      <c r="E5" s="12"/>
      <c r="F5" s="13"/>
      <c r="G5" s="37"/>
      <c r="H5" s="55"/>
      <c r="I5" s="55"/>
      <c r="J5" s="56"/>
      <c r="K5" s="68"/>
      <c r="L5" s="59" t="str">
        <f>Setup!$A$6&amp;" Deliverables Progress for "&amp;Setup!$A$9&amp;" Work Period "</f>
        <v xml:space="preserve">HDR Deliverables Progress for 2020-05 Work Period </v>
      </c>
    </row>
    <row r="6" spans="1:17" ht="44" thickBot="1" x14ac:dyDescent="0.4">
      <c r="B6" s="38" t="s">
        <v>1</v>
      </c>
      <c r="C6" s="76" t="s">
        <v>400</v>
      </c>
      <c r="D6" s="76" t="s">
        <v>399</v>
      </c>
      <c r="E6" s="76" t="s">
        <v>199</v>
      </c>
      <c r="F6" s="76" t="s">
        <v>262</v>
      </c>
      <c r="G6" s="76" t="s">
        <v>12</v>
      </c>
      <c r="H6" s="76" t="s">
        <v>218</v>
      </c>
      <c r="I6" s="76" t="s">
        <v>200</v>
      </c>
      <c r="J6" s="76" t="s">
        <v>253</v>
      </c>
      <c r="K6" s="76" t="s">
        <v>259</v>
      </c>
      <c r="L6" s="85" t="s">
        <v>201</v>
      </c>
      <c r="M6" s="77" t="s">
        <v>397</v>
      </c>
      <c r="N6" s="64"/>
      <c r="O6" s="64"/>
      <c r="P6" s="64"/>
      <c r="Q6" s="64"/>
    </row>
    <row r="7" spans="1:17" ht="53.25" customHeight="1" thickBot="1" x14ac:dyDescent="0.4">
      <c r="A7">
        <v>1</v>
      </c>
      <c r="B7" s="53">
        <f t="shared" ref="B7" si="0">SetPhase</f>
        <v>2</v>
      </c>
      <c r="C7" s="116" t="str">
        <f>IF(A7&lt;=DeliverableCount,INDEX(vw_Deliverables_wVendorTaskId[#All],MATCH(ConsultantChoice,vw_Deliverables_wVendorTaskId[Vendor_Alpha],0)+A7,5)," ")</f>
        <v>A02</v>
      </c>
      <c r="D7" s="117" t="str">
        <f>IF(A7&lt;=DeliverableCount,INDEX(vw_Deliverables_wVendorTaskId[#All],MATCH(ConsultantChoice,vw_Deliverables_wVendorTaskId[Vendor_Alpha],0)+A7,6),"")</f>
        <v>A02</v>
      </c>
      <c r="E7" s="117" t="str">
        <f>IF(A7&lt;=DeliverableCount,INDEX(vw_Deliverables_wVendorTaskId[#All],MATCH(ConsultantChoice,vw_Deliverables_wVendorTaskId[Vendor_Alpha],0)+A7,8),"")</f>
        <v>PLN04</v>
      </c>
      <c r="F7" s="118" t="str">
        <f>IF(A7&lt;=DeliverableCount,INDEX(vw_Deliverables_wVendorTaskId[#All],MATCH(ConsultantChoice,vw_Deliverables_wVendorTaskId[Vendor_Alpha],0)+A7,9),"")</f>
        <v>Draft Operations Plan</v>
      </c>
      <c r="G7" s="117" t="str">
        <f>IF(A7&lt;=DeliverableCount,INDEX(vw_Deliverables_wVendorTaskId[#All],MATCH(ConsultantChoice,vw_Deliverables_wVendorTaskId[Vendor_Alpha],0)+A7,13),"")</f>
        <v>Active</v>
      </c>
      <c r="H7" s="119">
        <f>IF(A7&lt;=DeliverableCount,INDEX(vw_Deliverables_wVendorTaskId[#All],MATCH(ConsultantChoice,vw_Deliverables_wVendorTaskId[Vendor_Alpha],0)+A7,11),"")</f>
        <v>0</v>
      </c>
      <c r="I7" s="74">
        <v>0.4</v>
      </c>
      <c r="J7" s="83"/>
      <c r="K7" s="75"/>
      <c r="L7" s="75" t="s">
        <v>831</v>
      </c>
      <c r="M7" s="84"/>
    </row>
    <row r="8" spans="1:17" ht="75.75" customHeight="1" thickBot="1" x14ac:dyDescent="0.4">
      <c r="A8">
        <f>+A7+1</f>
        <v>2</v>
      </c>
      <c r="B8" s="57">
        <f t="shared" ref="B8:B50" si="1">SetPhase</f>
        <v>2</v>
      </c>
      <c r="C8" s="81" t="str">
        <f>IF(A8&lt;=DeliverableCount,INDEX(vw_Deliverables_wVendorTaskId[#All],MATCH(ConsultantChoice,vw_Deliverables_wVendorTaskId[Vendor_Alpha],0)+A8,5)," ")</f>
        <v>A08</v>
      </c>
      <c r="D8" s="78" t="str">
        <f>IF(A8&lt;=DeliverableCount,INDEX(vw_Deliverables_wVendorTaskId[#All],MATCH(ConsultantChoice,vw_Deliverables_wVendorTaskId[Vendor_Alpha],0)+A8,6),"")</f>
        <v>A08</v>
      </c>
      <c r="E8" s="78" t="str">
        <f>IF(A8&lt;=DeliverableCount,INDEX(vw_Deliverables_wVendorTaskId[#All],MATCH(ConsultantChoice,vw_Deliverables_wVendorTaskId[Vendor_Alpha],0)+A8,8),"")</f>
        <v>APP01</v>
      </c>
      <c r="F8" s="79" t="str">
        <f>IF(A8&lt;=DeliverableCount,INDEX(vw_Deliverables_wVendorTaskId[#All],MATCH(ConsultantChoice,vw_Deliverables_wVendorTaskId[Vendor_Alpha],0)+A8,9),"")</f>
        <v>Application for Financial Assistance to Reclamation</v>
      </c>
      <c r="G8" s="78" t="str">
        <f>IF(A8&lt;=DeliverableCount,INDEX(vw_Deliverables_wVendorTaskId[#All],MATCH(ConsultantChoice,vw_Deliverables_wVendorTaskId[Vendor_Alpha],0)+A8,13),"")</f>
        <v>Active</v>
      </c>
      <c r="H8" s="80">
        <f>IF(A8&lt;=DeliverableCount,INDEX(vw_Deliverables_wVendorTaskId[#All],MATCH(ConsultantChoice,vw_Deliverables_wVendorTaskId[Vendor_Alpha],0)+A8,11),"")</f>
        <v>0</v>
      </c>
      <c r="I8" s="74">
        <v>0.9</v>
      </c>
      <c r="J8" s="83"/>
      <c r="K8" s="75"/>
      <c r="L8" s="75" t="s">
        <v>832</v>
      </c>
      <c r="M8" s="84"/>
    </row>
    <row r="9" spans="1:17" ht="75.75" customHeight="1" thickBot="1" x14ac:dyDescent="0.4">
      <c r="A9">
        <f t="shared" ref="A9:A50" si="2">+A8+1</f>
        <v>3</v>
      </c>
      <c r="B9" s="57">
        <f t="shared" si="1"/>
        <v>2</v>
      </c>
      <c r="C9" s="81" t="str">
        <f>IF(A9&lt;=DeliverableCount,INDEX(vw_Deliverables_wVendorTaskId[#All],MATCH(ConsultantChoice,vw_Deliverables_wVendorTaskId[Vendor_Alpha],0)+A9,5)," ")</f>
        <v>A08</v>
      </c>
      <c r="D9" s="78" t="str">
        <f>IF(A9&lt;=DeliverableCount,INDEX(vw_Deliverables_wVendorTaskId[#All],MATCH(ConsultantChoice,vw_Deliverables_wVendorTaskId[Vendor_Alpha],0)+A9,6),"")</f>
        <v>A08</v>
      </c>
      <c r="E9" s="78" t="str">
        <f>IF(A9&lt;=DeliverableCount,INDEX(vw_Deliverables_wVendorTaskId[#All],MATCH(ConsultantChoice,vw_Deliverables_wVendorTaskId[Vendor_Alpha],0)+A9,8),"")</f>
        <v>PLN05</v>
      </c>
      <c r="F9" s="79" t="str">
        <f>IF(A9&lt;=DeliverableCount,INDEX(vw_Deliverables_wVendorTaskId[#All],MATCH(ConsultantChoice,vw_Deliverables_wVendorTaskId[Vendor_Alpha],0)+A9,9),"")</f>
        <v>Amendment 1B work Plan</v>
      </c>
      <c r="G9" s="78" t="str">
        <f>IF(A9&lt;=DeliverableCount,INDEX(vw_Deliverables_wVendorTaskId[#All],MATCH(ConsultantChoice,vw_Deliverables_wVendorTaskId[Vendor_Alpha],0)+A9,13),"")</f>
        <v>Active</v>
      </c>
      <c r="H9" s="80">
        <f>IF(A9&lt;=DeliverableCount,INDEX(vw_Deliverables_wVendorTaskId[#All],MATCH(ConsultantChoice,vw_Deliverables_wVendorTaskId[Vendor_Alpha],0)+A9,11),"")</f>
        <v>0</v>
      </c>
      <c r="I9" s="74">
        <v>1</v>
      </c>
      <c r="J9" s="83"/>
      <c r="K9" s="75"/>
      <c r="L9" s="75" t="s">
        <v>833</v>
      </c>
      <c r="M9" s="84"/>
    </row>
    <row r="10" spans="1:17" ht="75.75" customHeight="1" thickBot="1" x14ac:dyDescent="0.4">
      <c r="A10">
        <f t="shared" si="2"/>
        <v>4</v>
      </c>
      <c r="B10" s="57">
        <f t="shared" si="1"/>
        <v>2</v>
      </c>
      <c r="C10" s="81" t="str">
        <f>IF(A10&lt;=DeliverableCount,INDEX(vw_Deliverables_wVendorTaskId[#All],MATCH(ConsultantChoice,vw_Deliverables_wVendorTaskId[Vendor_Alpha],0)+A10,5)," ")</f>
        <v>A08</v>
      </c>
      <c r="D10" s="78" t="str">
        <f>IF(A10&lt;=DeliverableCount,INDEX(vw_Deliverables_wVendorTaskId[#All],MATCH(ConsultantChoice,vw_Deliverables_wVendorTaskId[Vendor_Alpha],0)+A10,6),"")</f>
        <v>A08</v>
      </c>
      <c r="E10" s="78" t="str">
        <f>IF(A10&lt;=DeliverableCount,INDEX(vw_Deliverables_wVendorTaskId[#All],MATCH(ConsultantChoice,vw_Deliverables_wVendorTaskId[Vendor_Alpha],0)+A10,8),"")</f>
        <v>PLN06</v>
      </c>
      <c r="F10" s="79" t="str">
        <f>IF(A10&lt;=DeliverableCount,INDEX(vw_Deliverables_wVendorTaskId[#All],MATCH(ConsultantChoice,vw_Deliverables_wVendorTaskId[Vendor_Alpha],0)+A10,9),"")</f>
        <v>Amendment 2 work plan</v>
      </c>
      <c r="G10" s="78" t="str">
        <f>IF(A10&lt;=DeliverableCount,INDEX(vw_Deliverables_wVendorTaskId[#All],MATCH(ConsultantChoice,vw_Deliverables_wVendorTaskId[Vendor_Alpha],0)+A10,13),"")</f>
        <v>Active</v>
      </c>
      <c r="H10" s="80">
        <f>IF(A10&lt;=DeliverableCount,INDEX(vw_Deliverables_wVendorTaskId[#All],MATCH(ConsultantChoice,vw_Deliverables_wVendorTaskId[Vendor_Alpha],0)+A10,11),"")</f>
        <v>0</v>
      </c>
      <c r="I10" s="74">
        <v>1</v>
      </c>
      <c r="J10" s="83"/>
      <c r="K10" s="75"/>
      <c r="L10" s="75" t="s">
        <v>833</v>
      </c>
      <c r="M10" s="84"/>
    </row>
    <row r="11" spans="1:17" ht="75.75" customHeight="1" thickBot="1" x14ac:dyDescent="0.4">
      <c r="A11">
        <f t="shared" si="2"/>
        <v>5</v>
      </c>
      <c r="B11" s="57">
        <f t="shared" si="1"/>
        <v>2</v>
      </c>
      <c r="C11" s="81" t="str">
        <f>IF(A11&lt;=DeliverableCount,INDEX(vw_Deliverables_wVendorTaskId[#All],MATCH(ConsultantChoice,vw_Deliverables_wVendorTaskId[Vendor_Alpha],0)+A11,5)," ")</f>
        <v>A08</v>
      </c>
      <c r="D11" s="78" t="str">
        <f>IF(A11&lt;=DeliverableCount,INDEX(vw_Deliverables_wVendorTaskId[#All],MATCH(ConsultantChoice,vw_Deliverables_wVendorTaskId[Vendor_Alpha],0)+A11,6),"")</f>
        <v>A08</v>
      </c>
      <c r="E11" s="78" t="str">
        <f>IF(A11&lt;=DeliverableCount,INDEX(vw_Deliverables_wVendorTaskId[#All],MATCH(ConsultantChoice,vw_Deliverables_wVendorTaskId[Vendor_Alpha],0)+A11,8),"")</f>
        <v>TMS16</v>
      </c>
      <c r="F11" s="79" t="str">
        <f>IF(A11&lt;=DeliverableCount,INDEX(vw_Deliverables_wVendorTaskId[#All],MATCH(ConsultantChoice,vw_Deliverables_wVendorTaskId[Vendor_Alpha],0)+A11,9),"")</f>
        <v>WIFIA Letter of Interest Strategy Memo</v>
      </c>
      <c r="G11" s="78" t="str">
        <f>IF(A11&lt;=DeliverableCount,INDEX(vw_Deliverables_wVendorTaskId[#All],MATCH(ConsultantChoice,vw_Deliverables_wVendorTaskId[Vendor_Alpha],0)+A11,13),"")</f>
        <v>Active</v>
      </c>
      <c r="H11" s="80">
        <f>IF(A11&lt;=DeliverableCount,INDEX(vw_Deliverables_wVendorTaskId[#All],MATCH(ConsultantChoice,vw_Deliverables_wVendorTaskId[Vendor_Alpha],0)+A11,11),"")</f>
        <v>0</v>
      </c>
      <c r="I11" s="74">
        <v>0.2</v>
      </c>
      <c r="J11" s="83"/>
      <c r="K11" s="75"/>
      <c r="L11" s="75" t="s">
        <v>834</v>
      </c>
      <c r="M11" s="84"/>
    </row>
    <row r="12" spans="1:17" ht="75.75" customHeight="1" thickBot="1" x14ac:dyDescent="0.4">
      <c r="A12">
        <f t="shared" si="2"/>
        <v>6</v>
      </c>
      <c r="B12" s="57">
        <f t="shared" si="1"/>
        <v>2</v>
      </c>
      <c r="C12" s="81" t="str">
        <f>IF(A12&lt;=DeliverableCount,INDEX(vw_Deliverables_wVendorTaskId[#All],MATCH(ConsultantChoice,vw_Deliverables_wVendorTaskId[Vendor_Alpha],0)+A12,5)," ")</f>
        <v>A13</v>
      </c>
      <c r="D12" s="78" t="str">
        <f>IF(A12&lt;=DeliverableCount,INDEX(vw_Deliverables_wVendorTaskId[#All],MATCH(ConsultantChoice,vw_Deliverables_wVendorTaskId[Vendor_Alpha],0)+A12,6),"")</f>
        <v>A13</v>
      </c>
      <c r="E12" s="78" t="str">
        <f>IF(A12&lt;=DeliverableCount,INDEX(vw_Deliverables_wVendorTaskId[#All],MATCH(ConsultantChoice,vw_Deliverables_wVendorTaskId[Vendor_Alpha],0)+A12,8),"")</f>
        <v>TMS15</v>
      </c>
      <c r="F12" s="79" t="str">
        <f>IF(A12&lt;=DeliverableCount,INDEX(vw_Deliverables_wVendorTaskId[#All],MATCH(ConsultantChoice,vw_Deliverables_wVendorTaskId[Vendor_Alpha],0)+A12,9),"")</f>
        <v>Risk Workshop Outcomes TM</v>
      </c>
      <c r="G12" s="78" t="str">
        <f>IF(A12&lt;=DeliverableCount,INDEX(vw_Deliverables_wVendorTaskId[#All],MATCH(ConsultantChoice,vw_Deliverables_wVendorTaskId[Vendor_Alpha],0)+A12,13),"")</f>
        <v>Active</v>
      </c>
      <c r="H12" s="80">
        <f>IF(A12&lt;=DeliverableCount,INDEX(vw_Deliverables_wVendorTaskId[#All],MATCH(ConsultantChoice,vw_Deliverables_wVendorTaskId[Vendor_Alpha],0)+A12,11),"")</f>
        <v>0</v>
      </c>
      <c r="I12" s="74">
        <v>0.1</v>
      </c>
      <c r="J12" s="83"/>
      <c r="K12" s="75"/>
      <c r="L12" s="75" t="s">
        <v>835</v>
      </c>
      <c r="M12" s="84"/>
    </row>
    <row r="13" spans="1:17" ht="75.75" hidden="1" customHeight="1" thickBot="1" x14ac:dyDescent="0.4">
      <c r="A13">
        <f t="shared" si="2"/>
        <v>7</v>
      </c>
      <c r="B13" s="57">
        <f t="shared" si="1"/>
        <v>2</v>
      </c>
      <c r="C13" s="81" t="str">
        <f>IF(A13&lt;=DeliverableCount,INDEX(vw_Deliverables_wVendorTaskId[#All],MATCH(ConsultantChoice,vw_Deliverables_wVendorTaskId[Vendor_Alpha],0)+A13,5)," ")</f>
        <v>A03</v>
      </c>
      <c r="D13" s="78" t="str">
        <f>IF(A13&lt;=DeliverableCount,INDEX(vw_Deliverables_wVendorTaskId[#All],MATCH(ConsultantChoice,vw_Deliverables_wVendorTaskId[Vendor_Alpha],0)+A13,6),"")</f>
        <v>A03</v>
      </c>
      <c r="E13" s="78" t="str">
        <f>IF(A13&lt;=DeliverableCount,INDEX(vw_Deliverables_wVendorTaskId[#All],MATCH(ConsultantChoice,vw_Deliverables_wVendorTaskId[Vendor_Alpha],0)+A13,8),"")</f>
        <v>SYS01</v>
      </c>
      <c r="F13" s="79" t="str">
        <f>IF(A13&lt;=DeliverableCount,INDEX(vw_Deliverables_wVendorTaskId[#All],MATCH(ConsultantChoice,vw_Deliverables_wVendorTaskId[Vendor_Alpha],0)+A13,9),"")</f>
        <v>Environmental Tracking Tool</v>
      </c>
      <c r="G13" s="78" t="str">
        <f>IF(A13&lt;=DeliverableCount,INDEX(vw_Deliverables_wVendorTaskId[#All],MATCH(ConsultantChoice,vw_Deliverables_wVendorTaskId[Vendor_Alpha],0)+A13,13),"")</f>
        <v>Completed</v>
      </c>
      <c r="H13" s="80">
        <f>IF(A13&lt;=DeliverableCount,INDEX(vw_Deliverables_wVendorTaskId[#All],MATCH(ConsultantChoice,vw_Deliverables_wVendorTaskId[Vendor_Alpha],0)+A13,11),"")</f>
        <v>0</v>
      </c>
      <c r="I13" s="74"/>
      <c r="J13" s="83"/>
      <c r="K13" s="75"/>
      <c r="L13" s="75"/>
      <c r="M13" s="84"/>
    </row>
    <row r="14" spans="1:17" ht="75.75" hidden="1" customHeight="1" thickBot="1" x14ac:dyDescent="0.4">
      <c r="A14">
        <f t="shared" si="2"/>
        <v>8</v>
      </c>
      <c r="B14" s="57">
        <f t="shared" si="1"/>
        <v>2</v>
      </c>
      <c r="C14" s="81" t="str">
        <f>IF(A14&lt;=DeliverableCount,INDEX(vw_Deliverables_wVendorTaskId[#All],MATCH(ConsultantChoice,vw_Deliverables_wVendorTaskId[Vendor_Alpha],0)+A14,5)," ")</f>
        <v>A03</v>
      </c>
      <c r="D14" s="78" t="str">
        <f>IF(A14&lt;=DeliverableCount,INDEX(vw_Deliverables_wVendorTaskId[#All],MATCH(ConsultantChoice,vw_Deliverables_wVendorTaskId[Vendor_Alpha],0)+A14,6),"")</f>
        <v>A03</v>
      </c>
      <c r="E14" s="78" t="str">
        <f>IF(A14&lt;=DeliverableCount,INDEX(vw_Deliverables_wVendorTaskId[#All],MATCH(ConsultantChoice,vw_Deliverables_wVendorTaskId[Vendor_Alpha],0)+A14,8),"")</f>
        <v>TMS11</v>
      </c>
      <c r="F14" s="79" t="str">
        <f>IF(A14&lt;=DeliverableCount,INDEX(vw_Deliverables_wVendorTaskId[#All],MATCH(ConsultantChoice,vw_Deliverables_wVendorTaskId[Vendor_Alpha],0)+A14,9),"")</f>
        <v>Environmental QA/QC process</v>
      </c>
      <c r="G14" s="78" t="str">
        <f>IF(A14&lt;=DeliverableCount,INDEX(vw_Deliverables_wVendorTaskId[#All],MATCH(ConsultantChoice,vw_Deliverables_wVendorTaskId[Vendor_Alpha],0)+A14,13),"")</f>
        <v>Completed</v>
      </c>
      <c r="H14" s="80">
        <f>IF(A14&lt;=DeliverableCount,INDEX(vw_Deliverables_wVendorTaskId[#All],MATCH(ConsultantChoice,vw_Deliverables_wVendorTaskId[Vendor_Alpha],0)+A14,11),"")</f>
        <v>0</v>
      </c>
      <c r="I14" s="74"/>
      <c r="J14" s="83"/>
      <c r="K14" s="75"/>
      <c r="L14" s="75"/>
      <c r="M14" s="84"/>
    </row>
    <row r="15" spans="1:17" ht="75.75" hidden="1" customHeight="1" thickBot="1" x14ac:dyDescent="0.4">
      <c r="A15">
        <f t="shared" si="2"/>
        <v>9</v>
      </c>
      <c r="B15" s="57">
        <f t="shared" si="1"/>
        <v>2</v>
      </c>
      <c r="C15" s="81" t="str">
        <f>IF(A15&lt;=DeliverableCount,INDEX(vw_Deliverables_wVendorTaskId[#All],MATCH(ConsultantChoice,vw_Deliverables_wVendorTaskId[Vendor_Alpha],0)+A15,5)," ")</f>
        <v>A04</v>
      </c>
      <c r="D15" s="78" t="str">
        <f>IF(A15&lt;=DeliverableCount,INDEX(vw_Deliverables_wVendorTaskId[#All],MATCH(ConsultantChoice,vw_Deliverables_wVendorTaskId[Vendor_Alpha],0)+A15,6),"")</f>
        <v>A04</v>
      </c>
      <c r="E15" s="78" t="str">
        <f>IF(A15&lt;=DeliverableCount,INDEX(vw_Deliverables_wVendorTaskId[#All],MATCH(ConsultantChoice,vw_Deliverables_wVendorTaskId[Vendor_Alpha],0)+A15,8),"")</f>
        <v>SCH01</v>
      </c>
      <c r="F15" s="79" t="str">
        <f>IF(A15&lt;=DeliverableCount,INDEX(vw_Deliverables_wVendorTaskId[#All],MATCH(ConsultantChoice,vw_Deliverables_wVendorTaskId[Vendor_Alpha],0)+A15,9),"")</f>
        <v>Permitting Schedule</v>
      </c>
      <c r="G15" s="78" t="str">
        <f>IF(A15&lt;=DeliverableCount,INDEX(vw_Deliverables_wVendorTaskId[#All],MATCH(ConsultantChoice,vw_Deliverables_wVendorTaskId[Vendor_Alpha],0)+A15,13),"")</f>
        <v>Completed</v>
      </c>
      <c r="H15" s="80">
        <f>IF(A15&lt;=DeliverableCount,INDEX(vw_Deliverables_wVendorTaskId[#All],MATCH(ConsultantChoice,vw_Deliverables_wVendorTaskId[Vendor_Alpha],0)+A15,11),"")</f>
        <v>43647</v>
      </c>
      <c r="I15" s="74"/>
      <c r="J15" s="83"/>
      <c r="K15" s="75"/>
      <c r="L15" s="75"/>
      <c r="M15" s="84"/>
    </row>
    <row r="16" spans="1:17" ht="75.75" hidden="1" customHeight="1" thickBot="1" x14ac:dyDescent="0.4">
      <c r="A16">
        <f t="shared" si="2"/>
        <v>10</v>
      </c>
      <c r="B16" s="57">
        <f t="shared" si="1"/>
        <v>2</v>
      </c>
      <c r="C16" s="81" t="str">
        <f>IF(A16&lt;=DeliverableCount,INDEX(vw_Deliverables_wVendorTaskId[#All],MATCH(ConsultantChoice,vw_Deliverables_wVendorTaskId[Vendor_Alpha],0)+A16,5)," ")</f>
        <v>A08</v>
      </c>
      <c r="D16" s="78" t="str">
        <f>IF(A16&lt;=DeliverableCount,INDEX(vw_Deliverables_wVendorTaskId[#All],MATCH(ConsultantChoice,vw_Deliverables_wVendorTaskId[Vendor_Alpha],0)+A16,6),"")</f>
        <v>A08</v>
      </c>
      <c r="E16" s="78" t="str">
        <f>IF(A16&lt;=DeliverableCount,INDEX(vw_Deliverables_wVendorTaskId[#All],MATCH(ConsultantChoice,vw_Deliverables_wVendorTaskId[Vendor_Alpha],0)+A16,8),"")</f>
        <v>SCH02</v>
      </c>
      <c r="F16" s="79" t="str">
        <f>IF(A16&lt;=DeliverableCount,INDEX(vw_Deliverables_wVendorTaskId[#All],MATCH(ConsultantChoice,vw_Deliverables_wVendorTaskId[Vendor_Alpha],0)+A16,9),"")</f>
        <v>Governance Meetings calendar</v>
      </c>
      <c r="G16" s="78" t="str">
        <f>IF(A16&lt;=DeliverableCount,INDEX(vw_Deliverables_wVendorTaskId[#All],MATCH(ConsultantChoice,vw_Deliverables_wVendorTaskId[Vendor_Alpha],0)+A16,13),"")</f>
        <v>Completed</v>
      </c>
      <c r="H16" s="80">
        <f>IF(A16&lt;=DeliverableCount,INDEX(vw_Deliverables_wVendorTaskId[#All],MATCH(ConsultantChoice,vw_Deliverables_wVendorTaskId[Vendor_Alpha],0)+A16,11),"")</f>
        <v>43586</v>
      </c>
      <c r="I16" s="74"/>
      <c r="J16" s="83"/>
      <c r="K16" s="75"/>
      <c r="L16" s="75"/>
      <c r="M16" s="84"/>
    </row>
    <row r="17" spans="1:13" ht="75.75" hidden="1" customHeight="1" thickBot="1" x14ac:dyDescent="0.4">
      <c r="A17">
        <f t="shared" si="2"/>
        <v>11</v>
      </c>
      <c r="B17" s="57">
        <f t="shared" si="1"/>
        <v>2</v>
      </c>
      <c r="C17" s="81" t="str">
        <f>IF(A17&lt;=DeliverableCount,INDEX(vw_Deliverables_wVendorTaskId[#All],MATCH(ConsultantChoice,vw_Deliverables_wVendorTaskId[Vendor_Alpha],0)+A17,5)," ")</f>
        <v>A08</v>
      </c>
      <c r="D17" s="78" t="str">
        <f>IF(A17&lt;=DeliverableCount,INDEX(vw_Deliverables_wVendorTaskId[#All],MATCH(ConsultantChoice,vw_Deliverables_wVendorTaskId[Vendor_Alpha],0)+A17,6),"")</f>
        <v>A08</v>
      </c>
      <c r="E17" s="78" t="str">
        <f>IF(A17&lt;=DeliverableCount,INDEX(vw_Deliverables_wVendorTaskId[#All],MATCH(ConsultantChoice,vw_Deliverables_wVendorTaskId[Vendor_Alpha],0)+A17,8),"")</f>
        <v>SYS02</v>
      </c>
      <c r="F17" s="79" t="str">
        <f>IF(A17&lt;=DeliverableCount,INDEX(vw_Deliverables_wVendorTaskId[#All],MATCH(ConsultantChoice,vw_Deliverables_wVendorTaskId[Vendor_Alpha],0)+A17,9),"")</f>
        <v>Smartsheet for Res Committee and Board Items</v>
      </c>
      <c r="G17" s="78" t="str">
        <f>IF(A17&lt;=DeliverableCount,INDEX(vw_Deliverables_wVendorTaskId[#All],MATCH(ConsultantChoice,vw_Deliverables_wVendorTaskId[Vendor_Alpha],0)+A17,13),"")</f>
        <v>Completed</v>
      </c>
      <c r="H17" s="80">
        <f>IF(A17&lt;=DeliverableCount,INDEX(vw_Deliverables_wVendorTaskId[#All],MATCH(ConsultantChoice,vw_Deliverables_wVendorTaskId[Vendor_Alpha],0)+A17,11),"")</f>
        <v>43586</v>
      </c>
      <c r="I17" s="74"/>
      <c r="J17" s="83"/>
      <c r="K17" s="75"/>
      <c r="L17" s="75"/>
      <c r="M17" s="84"/>
    </row>
    <row r="18" spans="1:13" ht="75.75" hidden="1" customHeight="1" thickBot="1" x14ac:dyDescent="0.4">
      <c r="A18">
        <f t="shared" si="2"/>
        <v>12</v>
      </c>
      <c r="B18" s="57">
        <f t="shared" si="1"/>
        <v>2</v>
      </c>
      <c r="C18" s="81" t="str">
        <f>IF(A18&lt;=DeliverableCount,INDEX(vw_Deliverables_wVendorTaskId[#All],MATCH(ConsultantChoice,vw_Deliverables_wVendorTaskId[Vendor_Alpha],0)+A18,5)," ")</f>
        <v>A11</v>
      </c>
      <c r="D18" s="78" t="str">
        <f>IF(A18&lt;=DeliverableCount,INDEX(vw_Deliverables_wVendorTaskId[#All],MATCH(ConsultantChoice,vw_Deliverables_wVendorTaskId[Vendor_Alpha],0)+A18,6),"")</f>
        <v>A11</v>
      </c>
      <c r="E18" s="78" t="str">
        <f>IF(A18&lt;=DeliverableCount,INDEX(vw_Deliverables_wVendorTaskId[#All],MATCH(ConsultantChoice,vw_Deliverables_wVendorTaskId[Vendor_Alpha],0)+A18,8),"")</f>
        <v>TMS14</v>
      </c>
      <c r="F18" s="79" t="str">
        <f>IF(A18&lt;=DeliverableCount,INDEX(vw_Deliverables_wVendorTaskId[#All],MATCH(ConsultantChoice,vw_Deliverables_wVendorTaskId[Vendor_Alpha],0)+A18,9),"")</f>
        <v>Field Trip Safety TM</v>
      </c>
      <c r="G18" s="78" t="str">
        <f>IF(A18&lt;=DeliverableCount,INDEX(vw_Deliverables_wVendorTaskId[#All],MATCH(ConsultantChoice,vw_Deliverables_wVendorTaskId[Vendor_Alpha],0)+A18,13),"")</f>
        <v>Completed</v>
      </c>
      <c r="H18" s="80">
        <f>IF(A18&lt;=DeliverableCount,INDEX(vw_Deliverables_wVendorTaskId[#All],MATCH(ConsultantChoice,vw_Deliverables_wVendorTaskId[Vendor_Alpha],0)+A18,11),"")</f>
        <v>43647</v>
      </c>
      <c r="I18" s="74"/>
      <c r="J18" s="83"/>
      <c r="K18" s="75"/>
      <c r="L18" s="75"/>
      <c r="M18" s="84"/>
    </row>
    <row r="19" spans="1:13" ht="75.75" hidden="1" customHeight="1" thickBot="1" x14ac:dyDescent="0.4">
      <c r="A19">
        <f t="shared" si="2"/>
        <v>13</v>
      </c>
      <c r="B19" s="57">
        <f t="shared" si="1"/>
        <v>2</v>
      </c>
      <c r="C19" s="81" t="str">
        <f>IF(A19&lt;=DeliverableCount,INDEX(vw_Deliverables_wVendorTaskId[#All],MATCH(ConsultantChoice,vw_Deliverables_wVendorTaskId[Vendor_Alpha],0)+A19,5)," ")</f>
        <v>A14</v>
      </c>
      <c r="D19" s="78" t="str">
        <f>IF(A19&lt;=DeliverableCount,INDEX(vw_Deliverables_wVendorTaskId[#All],MATCH(ConsultantChoice,vw_Deliverables_wVendorTaskId[Vendor_Alpha],0)+A19,6),"")</f>
        <v>A14</v>
      </c>
      <c r="E19" s="78" t="str">
        <f>IF(A19&lt;=DeliverableCount,INDEX(vw_Deliverables_wVendorTaskId[#All],MATCH(ConsultantChoice,vw_Deliverables_wVendorTaskId[Vendor_Alpha],0)+A19,8),"")</f>
        <v>SYS03</v>
      </c>
      <c r="F19" s="79" t="str">
        <f>IF(A19&lt;=DeliverableCount,INDEX(vw_Deliverables_wVendorTaskId[#All],MATCH(ConsultantChoice,vw_Deliverables_wVendorTaskId[Vendor_Alpha],0)+A19,9),"")</f>
        <v>GIS ROW Tool - Desktop and Mobile Apps</v>
      </c>
      <c r="G19" s="78" t="str">
        <f>IF(A19&lt;=DeliverableCount,INDEX(vw_Deliverables_wVendorTaskId[#All],MATCH(ConsultantChoice,vw_Deliverables_wVendorTaskId[Vendor_Alpha],0)+A19,13),"")</f>
        <v>Completed</v>
      </c>
      <c r="H19" s="80">
        <f>IF(A19&lt;=DeliverableCount,INDEX(vw_Deliverables_wVendorTaskId[#All],MATCH(ConsultantChoice,vw_Deliverables_wVendorTaskId[Vendor_Alpha],0)+A19,11),"")</f>
        <v>43628</v>
      </c>
      <c r="I19" s="74"/>
      <c r="J19" s="83"/>
      <c r="K19" s="75"/>
      <c r="L19" s="75"/>
      <c r="M19" s="84"/>
    </row>
    <row r="20" spans="1:13" ht="75.75" hidden="1" customHeight="1" thickBot="1" x14ac:dyDescent="0.4">
      <c r="A20">
        <f t="shared" si="2"/>
        <v>14</v>
      </c>
      <c r="B20" s="57">
        <f t="shared" si="1"/>
        <v>2</v>
      </c>
      <c r="C20" s="81" t="str">
        <f>IF(A20&lt;=DeliverableCount,INDEX(vw_Deliverables_wVendorTaskId[#All],MATCH(ConsultantChoice,vw_Deliverables_wVendorTaskId[Vendor_Alpha],0)+A20,5)," ")</f>
        <v>A15</v>
      </c>
      <c r="D20" s="78" t="str">
        <f>IF(A20&lt;=DeliverableCount,INDEX(vw_Deliverables_wVendorTaskId[#All],MATCH(ConsultantChoice,vw_Deliverables_wVendorTaskId[Vendor_Alpha],0)+A20,6),"")</f>
        <v>A15</v>
      </c>
      <c r="E20" s="78" t="str">
        <f>IF(A20&lt;=DeliverableCount,INDEX(vw_Deliverables_wVendorTaskId[#All],MATCH(ConsultantChoice,vw_Deliverables_wVendorTaskId[Vendor_Alpha],0)+A20,8),"")</f>
        <v>PLN02</v>
      </c>
      <c r="F20" s="79" t="str">
        <f>IF(A20&lt;=DeliverableCount,INDEX(vw_Deliverables_wVendorTaskId[#All],MATCH(ConsultantChoice,vw_Deliverables_wVendorTaskId[Vendor_Alpha],0)+A20,9),"")</f>
        <v>GIS Plan</v>
      </c>
      <c r="G20" s="78" t="str">
        <f>IF(A20&lt;=DeliverableCount,INDEX(vw_Deliverables_wVendorTaskId[#All],MATCH(ConsultantChoice,vw_Deliverables_wVendorTaskId[Vendor_Alpha],0)+A20,13),"")</f>
        <v>Completed</v>
      </c>
      <c r="H20" s="80">
        <f>IF(A20&lt;=DeliverableCount,INDEX(vw_Deliverables_wVendorTaskId[#All],MATCH(ConsultantChoice,vw_Deliverables_wVendorTaskId[Vendor_Alpha],0)+A20,11),"")</f>
        <v>43647</v>
      </c>
      <c r="I20" s="74"/>
      <c r="J20" s="83"/>
      <c r="K20" s="75"/>
      <c r="L20" s="75"/>
      <c r="M20" s="84"/>
    </row>
    <row r="21" spans="1:13" ht="73.5" hidden="1" customHeight="1" thickBot="1" x14ac:dyDescent="0.4">
      <c r="A21">
        <f t="shared" si="2"/>
        <v>15</v>
      </c>
      <c r="B21" s="57">
        <f t="shared" si="1"/>
        <v>2</v>
      </c>
      <c r="C21" s="81" t="str">
        <f>IF(A21&lt;=DeliverableCount,INDEX(vw_Deliverables_wVendorTaskId[#All],MATCH(ConsultantChoice,vw_Deliverables_wVendorTaskId[Vendor_Alpha],0)+A21,5)," ")</f>
        <v>A15</v>
      </c>
      <c r="D21" s="81" t="str">
        <f>IF(A21&lt;=DeliverableCount,INDEX(vw_Deliverables_wVendorTaskId[#All],MATCH(ConsultantChoice,vw_Deliverables_wVendorTaskId[Vendor_Alpha],0)+A21,6),"")</f>
        <v>A15</v>
      </c>
      <c r="E21" s="81" t="str">
        <f>IF(A21&lt;=DeliverableCount,INDEX(vw_Deliverables_wVendorTaskId[#All],MATCH(ConsultantChoice,vw_Deliverables_wVendorTaskId[Vendor_Alpha],0)+A21,8),"")</f>
        <v>SYS04</v>
      </c>
      <c r="F21" s="82" t="str">
        <f>IF(A21&lt;=DeliverableCount,INDEX(vw_Deliverables_wVendorTaskId[#All],MATCH(ConsultantChoice,vw_Deliverables_wVendorTaskId[Vendor_Alpha],0)+A21,9),"")</f>
        <v>GIS Database</v>
      </c>
      <c r="G21" s="78" t="str">
        <f>IF(A21&lt;=DeliverableCount,INDEX(vw_Deliverables_wVendorTaskId[#All],MATCH(ConsultantChoice,vw_Deliverables_wVendorTaskId[Vendor_Alpha],0)+A21,13),"")</f>
        <v>Completed</v>
      </c>
      <c r="H21" s="80">
        <f>IF(A21&lt;=DeliverableCount,INDEX(vw_Deliverables_wVendorTaskId[#All],MATCH(ConsultantChoice,vw_Deliverables_wVendorTaskId[Vendor_Alpha],0)+A21,11),"")</f>
        <v>43617</v>
      </c>
      <c r="I21" s="74"/>
      <c r="J21" s="83"/>
      <c r="K21" s="75"/>
      <c r="L21" s="75"/>
      <c r="M21" s="84"/>
    </row>
    <row r="22" spans="1:13" ht="73.5" hidden="1" customHeight="1" thickBot="1" x14ac:dyDescent="0.4">
      <c r="A22">
        <f t="shared" si="2"/>
        <v>16</v>
      </c>
      <c r="B22" s="57">
        <f t="shared" si="1"/>
        <v>2</v>
      </c>
      <c r="C22" s="86" t="str">
        <f>IF(A22&lt;=DeliverableCount,INDEX(vw_Deliverables_wVendorTaskId[#All],MATCH(ConsultantChoice,vw_Deliverables_wVendorTaskId[Vendor_Alpha],0)+A22,5)," ")</f>
        <v>A15</v>
      </c>
      <c r="D22" s="86" t="str">
        <f>IF(A22&lt;=DeliverableCount,INDEX(vw_Deliverables_wVendorTaskId[#All],MATCH(ConsultantChoice,vw_Deliverables_wVendorTaskId[Vendor_Alpha],0)+A22,6),"")</f>
        <v>A15</v>
      </c>
      <c r="E22" s="86" t="str">
        <f>IF(A22&lt;=DeliverableCount,INDEX(vw_Deliverables_wVendorTaskId[#All],MATCH(ConsultantChoice,vw_Deliverables_wVendorTaskId[Vendor_Alpha],0)+A22,8),"")</f>
        <v>SYS06</v>
      </c>
      <c r="F22" s="87" t="str">
        <f>IF(A22&lt;=DeliverableCount,INDEX(vw_Deliverables_wVendorTaskId[#All],MATCH(ConsultantChoice,vw_Deliverables_wVendorTaskId[Vendor_Alpha],0)+A22,9),"")</f>
        <v>GIS Map Templates</v>
      </c>
      <c r="G22" s="86" t="str">
        <f>IF(A22&lt;=DeliverableCount,INDEX(vw_Deliverables_wVendorTaskId[#All],MATCH(ConsultantChoice,vw_Deliverables_wVendorTaskId[Vendor_Alpha],0)+A22,13),"")</f>
        <v>Completed</v>
      </c>
      <c r="H22" s="88">
        <f>IF(A22&lt;=DeliverableCount,INDEX(vw_Deliverables_wVendorTaskId[#All],MATCH(ConsultantChoice,vw_Deliverables_wVendorTaskId[Vendor_Alpha],0)+A22,11),"")</f>
        <v>43646</v>
      </c>
      <c r="I22" s="89"/>
      <c r="J22" s="83"/>
      <c r="K22" s="75"/>
      <c r="L22" s="75"/>
      <c r="M22" s="84"/>
    </row>
    <row r="23" spans="1:13" ht="73.5" hidden="1" customHeight="1" thickBot="1" x14ac:dyDescent="0.4">
      <c r="A23">
        <f t="shared" si="2"/>
        <v>17</v>
      </c>
      <c r="B23" s="57">
        <f t="shared" si="1"/>
        <v>2</v>
      </c>
      <c r="C23" s="86" t="str">
        <f>IF(A23&lt;=DeliverableCount,INDEX(vw_Deliverables_wVendorTaskId[#All],MATCH(ConsultantChoice,vw_Deliverables_wVendorTaskId[Vendor_Alpha],0)+A23,5)," ")</f>
        <v>A16</v>
      </c>
      <c r="D23" s="86" t="str">
        <f>IF(A23&lt;=DeliverableCount,INDEX(vw_Deliverables_wVendorTaskId[#All],MATCH(ConsultantChoice,vw_Deliverables_wVendorTaskId[Vendor_Alpha],0)+A23,6),"")</f>
        <v>A16</v>
      </c>
      <c r="E23" s="86" t="str">
        <f>IF(A23&lt;=DeliverableCount,INDEX(vw_Deliverables_wVendorTaskId[#All],MATCH(ConsultantChoice,vw_Deliverables_wVendorTaskId[Vendor_Alpha],0)+A23,8),"")</f>
        <v>SYS07</v>
      </c>
      <c r="F23" s="87" t="str">
        <f>IF(A23&lt;=DeliverableCount,INDEX(vw_Deliverables_wVendorTaskId[#All],MATCH(ConsultantChoice,vw_Deliverables_wVendorTaskId[Vendor_Alpha],0)+A23,9),"")</f>
        <v>TO2 Deliverables Documents Library</v>
      </c>
      <c r="G23" s="86" t="str">
        <f>IF(A23&lt;=DeliverableCount,INDEX(vw_Deliverables_wVendorTaskId[#All],MATCH(ConsultantChoice,vw_Deliverables_wVendorTaskId[Vendor_Alpha],0)+A23,13),"")</f>
        <v>Completed</v>
      </c>
      <c r="H23" s="88">
        <f>IF(A23&lt;=DeliverableCount,INDEX(vw_Deliverables_wVendorTaskId[#All],MATCH(ConsultantChoice,vw_Deliverables_wVendorTaskId[Vendor_Alpha],0)+A23,11),"")</f>
        <v>43630</v>
      </c>
      <c r="I23" s="89"/>
      <c r="J23" s="83"/>
      <c r="K23" s="75"/>
      <c r="L23" s="75"/>
      <c r="M23" s="84"/>
    </row>
    <row r="24" spans="1:13" ht="73.5" hidden="1" customHeight="1" thickBot="1" x14ac:dyDescent="0.4">
      <c r="A24">
        <f t="shared" si="2"/>
        <v>18</v>
      </c>
      <c r="B24" s="57">
        <f t="shared" si="1"/>
        <v>2</v>
      </c>
      <c r="C24" s="86" t="str">
        <f>IF(A24&lt;=DeliverableCount,INDEX(vw_Deliverables_wVendorTaskId[#All],MATCH(ConsultantChoice,vw_Deliverables_wVendorTaskId[Vendor_Alpha],0)+A24,5)," ")</f>
        <v>A06</v>
      </c>
      <c r="D24" s="86" t="str">
        <f>IF(A24&lt;=DeliverableCount,INDEX(vw_Deliverables_wVendorTaskId[#All],MATCH(ConsultantChoice,vw_Deliverables_wVendorTaskId[Vendor_Alpha],0)+A24,6),"")</f>
        <v>A06</v>
      </c>
      <c r="E24" s="86" t="str">
        <f>IF(A24&lt;=DeliverableCount,INDEX(vw_Deliverables_wVendorTaskId[#All],MATCH(ConsultantChoice,vw_Deliverables_wVendorTaskId[Vendor_Alpha],0)+A24,8),"")</f>
        <v>TMS12</v>
      </c>
      <c r="F24" s="87" t="str">
        <f>IF(A24&lt;=DeliverableCount,INDEX(vw_Deliverables_wVendorTaskId[#All],MATCH(ConsultantChoice,vw_Deliverables_wVendorTaskId[Vendor_Alpha],0)+A24,9),"")</f>
        <v>Procurement Approach TM</v>
      </c>
      <c r="G24" s="86" t="str">
        <f>IF(A24&lt;=DeliverableCount,INDEX(vw_Deliverables_wVendorTaskId[#All],MATCH(ConsultantChoice,vw_Deliverables_wVendorTaskId[Vendor_Alpha],0)+A24,13),"")</f>
        <v>Obsolete</v>
      </c>
      <c r="H24" s="88">
        <f>IF(A24&lt;=DeliverableCount,INDEX(vw_Deliverables_wVendorTaskId[#All],MATCH(ConsultantChoice,vw_Deliverables_wVendorTaskId[Vendor_Alpha],0)+A24,11),"")</f>
        <v>43709</v>
      </c>
      <c r="I24" s="89"/>
      <c r="J24" s="83"/>
      <c r="K24" s="75"/>
      <c r="L24" s="75"/>
      <c r="M24" s="84"/>
    </row>
    <row r="25" spans="1:13" ht="73.5" hidden="1" customHeight="1" thickBot="1" x14ac:dyDescent="0.4">
      <c r="A25">
        <f t="shared" si="2"/>
        <v>19</v>
      </c>
      <c r="B25" s="57">
        <f t="shared" si="1"/>
        <v>2</v>
      </c>
      <c r="C25" s="86" t="str">
        <f>IF(A25&lt;=DeliverableCount,INDEX(vw_Deliverables_wVendorTaskId[#All],MATCH(ConsultantChoice,vw_Deliverables_wVendorTaskId[Vendor_Alpha],0)+A25,5)," ")</f>
        <v>A07</v>
      </c>
      <c r="D25" s="86" t="str">
        <f>IF(A25&lt;=DeliverableCount,INDEX(vw_Deliverables_wVendorTaskId[#All],MATCH(ConsultantChoice,vw_Deliverables_wVendorTaskId[Vendor_Alpha],0)+A25,6),"")</f>
        <v>A07</v>
      </c>
      <c r="E25" s="86" t="str">
        <f>IF(A25&lt;=DeliverableCount,INDEX(vw_Deliverables_wVendorTaskId[#All],MATCH(ConsultantChoice,vw_Deliverables_wVendorTaskId[Vendor_Alpha],0)+A25,8),"")</f>
        <v>TMS13</v>
      </c>
      <c r="F25" s="87" t="str">
        <f>IF(A25&lt;=DeliverableCount,INDEX(vw_Deliverables_wVendorTaskId[#All],MATCH(ConsultantChoice,vw_Deliverables_wVendorTaskId[Vendor_Alpha],0)+A25,9),"")</f>
        <v>Review comments on 2019 GIWP</v>
      </c>
      <c r="G25" s="86" t="str">
        <f>IF(A25&lt;=DeliverableCount,INDEX(vw_Deliverables_wVendorTaskId[#All],MATCH(ConsultantChoice,vw_Deliverables_wVendorTaskId[Vendor_Alpha],0)+A25,13),"")</f>
        <v>Obsolete</v>
      </c>
      <c r="H25" s="88">
        <f>IF(A25&lt;=DeliverableCount,INDEX(vw_Deliverables_wVendorTaskId[#All],MATCH(ConsultantChoice,vw_Deliverables_wVendorTaskId[Vendor_Alpha],0)+A25,11),"")</f>
        <v>43677</v>
      </c>
      <c r="I25" s="89"/>
      <c r="J25" s="83"/>
      <c r="K25" s="75"/>
      <c r="L25" s="75"/>
      <c r="M25" s="84"/>
    </row>
    <row r="26" spans="1:13" ht="73.5" hidden="1" customHeight="1" thickBot="1" x14ac:dyDescent="0.4">
      <c r="A26">
        <f t="shared" si="2"/>
        <v>20</v>
      </c>
      <c r="B26" s="57">
        <f t="shared" si="1"/>
        <v>2</v>
      </c>
      <c r="C26" s="86" t="str">
        <f>IF(A26&lt;=DeliverableCount,INDEX(vw_Deliverables_wVendorTaskId[#All],MATCH(ConsultantChoice,vw_Deliverables_wVendorTaskId[Vendor_Alpha],0)+A26,5)," ")</f>
        <v>A14</v>
      </c>
      <c r="D26" s="86" t="str">
        <f>IF(A26&lt;=DeliverableCount,INDEX(vw_Deliverables_wVendorTaskId[#All],MATCH(ConsultantChoice,vw_Deliverables_wVendorTaskId[Vendor_Alpha],0)+A26,6),"")</f>
        <v>A14</v>
      </c>
      <c r="E26" s="86" t="str">
        <f>IF(A26&lt;=DeliverableCount,INDEX(vw_Deliverables_wVendorTaskId[#All],MATCH(ConsultantChoice,vw_Deliverables_wVendorTaskId[Vendor_Alpha],0)+A26,8),"")</f>
        <v>PLN01</v>
      </c>
      <c r="F26" s="87" t="str">
        <f>IF(A26&lt;=DeliverableCount,INDEX(vw_Deliverables_wVendorTaskId[#All],MATCH(ConsultantChoice,vw_Deliverables_wVendorTaskId[Vendor_Alpha],0)+A26,9),"")</f>
        <v>2019 IT Plan</v>
      </c>
      <c r="G26" s="86" t="str">
        <f>IF(A26&lt;=DeliverableCount,INDEX(vw_Deliverables_wVendorTaskId[#All],MATCH(ConsultantChoice,vw_Deliverables_wVendorTaskId[Vendor_Alpha],0)+A26,13),"")</f>
        <v>Paused</v>
      </c>
      <c r="H26" s="88">
        <f>IF(A26&lt;=DeliverableCount,INDEX(vw_Deliverables_wVendorTaskId[#All],MATCH(ConsultantChoice,vw_Deliverables_wVendorTaskId[Vendor_Alpha],0)+A26,11),"")</f>
        <v>43647</v>
      </c>
      <c r="I26" s="89"/>
      <c r="J26" s="83"/>
      <c r="K26" s="75"/>
      <c r="L26" s="75"/>
      <c r="M26" s="84"/>
    </row>
    <row r="27" spans="1:13" ht="73.5" hidden="1" customHeight="1" thickBot="1" x14ac:dyDescent="0.4">
      <c r="A27">
        <f t="shared" si="2"/>
        <v>21</v>
      </c>
      <c r="B27" s="57">
        <f t="shared" si="1"/>
        <v>2</v>
      </c>
      <c r="C27" s="86" t="str">
        <f>IF(A27&lt;=DeliverableCount,INDEX(vw_Deliverables_wVendorTaskId[#All],MATCH(ConsultantChoice,vw_Deliverables_wVendorTaskId[Vendor_Alpha],0)+A27,5)," ")</f>
        <v>A15</v>
      </c>
      <c r="D27" s="86" t="str">
        <f>IF(A27&lt;=DeliverableCount,INDEX(vw_Deliverables_wVendorTaskId[#All],MATCH(ConsultantChoice,vw_Deliverables_wVendorTaskId[Vendor_Alpha],0)+A27,6),"")</f>
        <v>A15</v>
      </c>
      <c r="E27" s="86" t="str">
        <f>IF(A27&lt;=DeliverableCount,INDEX(vw_Deliverables_wVendorTaskId[#All],MATCH(ConsultantChoice,vw_Deliverables_wVendorTaskId[Vendor_Alpha],0)+A27,8),"")</f>
        <v>SYS05</v>
      </c>
      <c r="F27" s="87" t="str">
        <f>IF(A27&lt;=DeliverableCount,INDEX(vw_Deliverables_wVendorTaskId[#All],MATCH(ConsultantChoice,vw_Deliverables_wVendorTaskId[Vendor_Alpha],0)+A27,9),"")</f>
        <v>Project GIS web-viewer</v>
      </c>
      <c r="G27" s="86" t="str">
        <f>IF(A27&lt;=DeliverableCount,INDEX(vw_Deliverables_wVendorTaskId[#All],MATCH(ConsultantChoice,vw_Deliverables_wVendorTaskId[Vendor_Alpha],0)+A27,13),"")</f>
        <v>Paused</v>
      </c>
      <c r="H27" s="88">
        <f>IF(A27&lt;=DeliverableCount,INDEX(vw_Deliverables_wVendorTaskId[#All],MATCH(ConsultantChoice,vw_Deliverables_wVendorTaskId[Vendor_Alpha],0)+A27,11),"")</f>
        <v>43637</v>
      </c>
      <c r="I27" s="89"/>
      <c r="J27" s="83"/>
      <c r="K27" s="75"/>
      <c r="L27" s="75"/>
      <c r="M27" s="84"/>
    </row>
    <row r="28" spans="1:13" ht="73.5" hidden="1" customHeight="1" thickBot="1" x14ac:dyDescent="0.4">
      <c r="A28">
        <f t="shared" si="2"/>
        <v>22</v>
      </c>
      <c r="B28" s="57">
        <f t="shared" si="1"/>
        <v>2</v>
      </c>
      <c r="C28" s="86" t="str">
        <f>IF(A28&lt;=DeliverableCount,INDEX(vw_Deliverables_wVendorTaskId[#All],MATCH(ConsultantChoice,vw_Deliverables_wVendorTaskId[Vendor_Alpha],0)+A28,5)," ")</f>
        <v>A16</v>
      </c>
      <c r="D28" s="86" t="str">
        <f>IF(A28&lt;=DeliverableCount,INDEX(vw_Deliverables_wVendorTaskId[#All],MATCH(ConsultantChoice,vw_Deliverables_wVendorTaskId[Vendor_Alpha],0)+A28,6),"")</f>
        <v>A16</v>
      </c>
      <c r="E28" s="86" t="str">
        <f>IF(A28&lt;=DeliverableCount,INDEX(vw_Deliverables_wVendorTaskId[#All],MATCH(ConsultantChoice,vw_Deliverables_wVendorTaskId[Vendor_Alpha],0)+A28,8),"")</f>
        <v>PLN03</v>
      </c>
      <c r="F28" s="87" t="str">
        <f>IF(A28&lt;=DeliverableCount,INDEX(vw_Deliverables_wVendorTaskId[#All],MATCH(ConsultantChoice,vw_Deliverables_wVendorTaskId[Vendor_Alpha],0)+A28,9),"")</f>
        <v>Document Management Plan (final)</v>
      </c>
      <c r="G28" s="86" t="str">
        <f>IF(A28&lt;=DeliverableCount,INDEX(vw_Deliverables_wVendorTaskId[#All],MATCH(ConsultantChoice,vw_Deliverables_wVendorTaskId[Vendor_Alpha],0)+A28,13),"")</f>
        <v>Paused</v>
      </c>
      <c r="H28" s="88">
        <f>IF(A28&lt;=DeliverableCount,INDEX(vw_Deliverables_wVendorTaskId[#All],MATCH(ConsultantChoice,vw_Deliverables_wVendorTaskId[Vendor_Alpha],0)+A28,11),"")</f>
        <v>43630</v>
      </c>
      <c r="I28" s="89"/>
      <c r="J28" s="83"/>
      <c r="K28" s="75"/>
      <c r="L28" s="75"/>
      <c r="M28" s="84"/>
    </row>
    <row r="29" spans="1:13" ht="73.5" hidden="1" customHeight="1" thickBot="1" x14ac:dyDescent="0.4">
      <c r="A29">
        <f t="shared" si="2"/>
        <v>23</v>
      </c>
      <c r="B29" s="57">
        <f t="shared" si="1"/>
        <v>2</v>
      </c>
      <c r="C29" s="86" t="str">
        <f>IF(A29&lt;=DeliverableCount,INDEX(vw_Deliverables_wVendorTaskId[#All],MATCH(ConsultantChoice,vw_Deliverables_wVendorTaskId[Vendor_Alpha],0)+A29,5)," ")</f>
        <v xml:space="preserve"> </v>
      </c>
      <c r="D29" s="86" t="str">
        <f>IF(A29&lt;=DeliverableCount,INDEX(vw_Deliverables_wVendorTaskId[#All],MATCH(ConsultantChoice,vw_Deliverables_wVendorTaskId[Vendor_Alpha],0)+A29,6),"")</f>
        <v/>
      </c>
      <c r="E29" s="86" t="str">
        <f>IF(A29&lt;=DeliverableCount,INDEX(vw_Deliverables_wVendorTaskId[#All],MATCH(ConsultantChoice,vw_Deliverables_wVendorTaskId[Vendor_Alpha],0)+A29,8),"")</f>
        <v/>
      </c>
      <c r="F29" s="87" t="str">
        <f>IF(A29&lt;=DeliverableCount,INDEX(vw_Deliverables_wVendorTaskId[#All],MATCH(ConsultantChoice,vw_Deliverables_wVendorTaskId[Vendor_Alpha],0)+A29,9),"")</f>
        <v/>
      </c>
      <c r="G29" s="86" t="str">
        <f>IF(A29&lt;=DeliverableCount,INDEX(vw_Deliverables_wVendorTaskId[#All],MATCH(ConsultantChoice,vw_Deliverables_wVendorTaskId[Vendor_Alpha],0)+A29,13),"")</f>
        <v/>
      </c>
      <c r="H29" s="88" t="str">
        <f>IF(A29&lt;=DeliverableCount,INDEX(vw_Deliverables_wVendorTaskId[#All],MATCH(ConsultantChoice,vw_Deliverables_wVendorTaskId[Vendor_Alpha],0)+A29,11),"")</f>
        <v/>
      </c>
      <c r="I29" s="89"/>
      <c r="J29" s="83"/>
      <c r="K29" s="75"/>
      <c r="L29" s="75"/>
      <c r="M29" s="84"/>
    </row>
    <row r="30" spans="1:13" ht="73.5" hidden="1" customHeight="1" thickBot="1" x14ac:dyDescent="0.4">
      <c r="A30">
        <f t="shared" si="2"/>
        <v>24</v>
      </c>
      <c r="B30" s="57">
        <f t="shared" si="1"/>
        <v>2</v>
      </c>
      <c r="C30" s="86" t="str">
        <f>IF(A30&lt;=DeliverableCount,INDEX(vw_Deliverables_wVendorTaskId[#All],MATCH(ConsultantChoice,vw_Deliverables_wVendorTaskId[Vendor_Alpha],0)+A30,5)," ")</f>
        <v xml:space="preserve"> </v>
      </c>
      <c r="D30" s="86" t="str">
        <f>IF(A30&lt;=DeliverableCount,INDEX(vw_Deliverables_wVendorTaskId[#All],MATCH(ConsultantChoice,vw_Deliverables_wVendorTaskId[Vendor_Alpha],0)+A30,6),"")</f>
        <v/>
      </c>
      <c r="E30" s="86" t="str">
        <f>IF(A30&lt;=DeliverableCount,INDEX(vw_Deliverables_wVendorTaskId[#All],MATCH(ConsultantChoice,vw_Deliverables_wVendorTaskId[Vendor_Alpha],0)+A30,8),"")</f>
        <v/>
      </c>
      <c r="F30" s="87" t="str">
        <f>IF(A30&lt;=DeliverableCount,INDEX(vw_Deliverables_wVendorTaskId[#All],MATCH(ConsultantChoice,vw_Deliverables_wVendorTaskId[Vendor_Alpha],0)+A30,9),"")</f>
        <v/>
      </c>
      <c r="G30" s="86" t="str">
        <f>IF(A30&lt;=DeliverableCount,INDEX(vw_Deliverables_wVendorTaskId[#All],MATCH(ConsultantChoice,vw_Deliverables_wVendorTaskId[Vendor_Alpha],0)+A30,13),"")</f>
        <v/>
      </c>
      <c r="H30" s="88" t="str">
        <f>IF(A30&lt;=DeliverableCount,INDEX(vw_Deliverables_wVendorTaskId[#All],MATCH(ConsultantChoice,vw_Deliverables_wVendorTaskId[Vendor_Alpha],0)+A30,11),"")</f>
        <v/>
      </c>
      <c r="I30" s="89"/>
      <c r="J30" s="83"/>
      <c r="K30" s="75"/>
      <c r="L30" s="75"/>
      <c r="M30" s="84"/>
    </row>
    <row r="31" spans="1:13" ht="73.5" hidden="1" customHeight="1" thickBot="1" x14ac:dyDescent="0.4">
      <c r="A31">
        <f t="shared" si="2"/>
        <v>25</v>
      </c>
      <c r="B31" s="57">
        <f t="shared" si="1"/>
        <v>2</v>
      </c>
      <c r="C31" s="86" t="str">
        <f>IF(A31&lt;=DeliverableCount,INDEX(vw_Deliverables_wVendorTaskId[#All],MATCH(ConsultantChoice,vw_Deliverables_wVendorTaskId[Vendor_Alpha],0)+A31,5)," ")</f>
        <v xml:space="preserve"> </v>
      </c>
      <c r="D31" s="86" t="str">
        <f>IF(A31&lt;=DeliverableCount,INDEX(vw_Deliverables_wVendorTaskId[#All],MATCH(ConsultantChoice,vw_Deliverables_wVendorTaskId[Vendor_Alpha],0)+A31,6),"")</f>
        <v/>
      </c>
      <c r="E31" s="86" t="str">
        <f>IF(A31&lt;=DeliverableCount,INDEX(vw_Deliverables_wVendorTaskId[#All],MATCH(ConsultantChoice,vw_Deliverables_wVendorTaskId[Vendor_Alpha],0)+A31,8),"")</f>
        <v/>
      </c>
      <c r="F31" s="87" t="str">
        <f>IF(A31&lt;=DeliverableCount,INDEX(vw_Deliverables_wVendorTaskId[#All],MATCH(ConsultantChoice,vw_Deliverables_wVendorTaskId[Vendor_Alpha],0)+A31,9),"")</f>
        <v/>
      </c>
      <c r="G31" s="86" t="str">
        <f>IF(A31&lt;=DeliverableCount,INDEX(vw_Deliverables_wVendorTaskId[#All],MATCH(ConsultantChoice,vw_Deliverables_wVendorTaskId[Vendor_Alpha],0)+A31,13),"")</f>
        <v/>
      </c>
      <c r="H31" s="88" t="str">
        <f>IF(A31&lt;=DeliverableCount,INDEX(vw_Deliverables_wVendorTaskId[#All],MATCH(ConsultantChoice,vw_Deliverables_wVendorTaskId[Vendor_Alpha],0)+A31,11),"")</f>
        <v/>
      </c>
      <c r="I31" s="89"/>
      <c r="J31" s="83"/>
      <c r="K31" s="75"/>
      <c r="L31" s="75"/>
      <c r="M31" s="84"/>
    </row>
    <row r="32" spans="1:13" ht="73.5" hidden="1" customHeight="1" thickBot="1" x14ac:dyDescent="0.4">
      <c r="A32">
        <f t="shared" si="2"/>
        <v>26</v>
      </c>
      <c r="B32" s="57">
        <f t="shared" si="1"/>
        <v>2</v>
      </c>
      <c r="C32" s="86" t="str">
        <f>IF(A32&lt;=DeliverableCount,INDEX(vw_Deliverables_wVendorTaskId[#All],MATCH(ConsultantChoice,vw_Deliverables_wVendorTaskId[Vendor_Alpha],0)+A32,5)," ")</f>
        <v xml:space="preserve"> </v>
      </c>
      <c r="D32" s="86" t="str">
        <f>IF(A32&lt;=DeliverableCount,INDEX(vw_Deliverables_wVendorTaskId[#All],MATCH(ConsultantChoice,vw_Deliverables_wVendorTaskId[Vendor_Alpha],0)+A32,6),"")</f>
        <v/>
      </c>
      <c r="E32" s="86" t="str">
        <f>IF(A32&lt;=DeliverableCount,INDEX(vw_Deliverables_wVendorTaskId[#All],MATCH(ConsultantChoice,vw_Deliverables_wVendorTaskId[Vendor_Alpha],0)+A32,8),"")</f>
        <v/>
      </c>
      <c r="F32" s="87" t="str">
        <f>IF(A32&lt;=DeliverableCount,INDEX(vw_Deliverables_wVendorTaskId[#All],MATCH(ConsultantChoice,vw_Deliverables_wVendorTaskId[Vendor_Alpha],0)+A32,9),"")</f>
        <v/>
      </c>
      <c r="G32" s="86" t="str">
        <f>IF(A32&lt;=DeliverableCount,INDEX(vw_Deliverables_wVendorTaskId[#All],MATCH(ConsultantChoice,vw_Deliverables_wVendorTaskId[Vendor_Alpha],0)+A32,13),"")</f>
        <v/>
      </c>
      <c r="H32" s="88" t="str">
        <f>IF(A32&lt;=DeliverableCount,INDEX(vw_Deliverables_wVendorTaskId[#All],MATCH(ConsultantChoice,vw_Deliverables_wVendorTaskId[Vendor_Alpha],0)+A32,11),"")</f>
        <v/>
      </c>
      <c r="I32" s="89"/>
      <c r="J32" s="83"/>
      <c r="K32" s="75"/>
      <c r="L32" s="75"/>
      <c r="M32" s="84"/>
    </row>
    <row r="33" spans="1:52" ht="73.5" hidden="1" customHeight="1" thickBot="1" x14ac:dyDescent="0.4">
      <c r="A33">
        <f t="shared" si="2"/>
        <v>27</v>
      </c>
      <c r="B33" s="57">
        <f t="shared" si="1"/>
        <v>2</v>
      </c>
      <c r="C33" s="86" t="str">
        <f>IF(A33&lt;=DeliverableCount,INDEX(vw_Deliverables_wVendorTaskId[#All],MATCH(ConsultantChoice,vw_Deliverables_wVendorTaskId[Vendor_Alpha],0)+A33,5)," ")</f>
        <v xml:space="preserve"> </v>
      </c>
      <c r="D33" s="86" t="str">
        <f>IF(A33&lt;=DeliverableCount,INDEX(vw_Deliverables_wVendorTaskId[#All],MATCH(ConsultantChoice,vw_Deliverables_wVendorTaskId[Vendor_Alpha],0)+A33,6),"")</f>
        <v/>
      </c>
      <c r="E33" s="86" t="str">
        <f>IF(A33&lt;=DeliverableCount,INDEX(vw_Deliverables_wVendorTaskId[#All],MATCH(ConsultantChoice,vw_Deliverables_wVendorTaskId[Vendor_Alpha],0)+A33,8),"")</f>
        <v/>
      </c>
      <c r="F33" s="87" t="str">
        <f>IF(A33&lt;=DeliverableCount,INDEX(vw_Deliverables_wVendorTaskId[#All],MATCH(ConsultantChoice,vw_Deliverables_wVendorTaskId[Vendor_Alpha],0)+A33,9),"")</f>
        <v/>
      </c>
      <c r="G33" s="86" t="str">
        <f>IF(A33&lt;=DeliverableCount,INDEX(vw_Deliverables_wVendorTaskId[#All],MATCH(ConsultantChoice,vw_Deliverables_wVendorTaskId[Vendor_Alpha],0)+A33,13),"")</f>
        <v/>
      </c>
      <c r="H33" s="88" t="str">
        <f>IF(A33&lt;=DeliverableCount,INDEX(vw_Deliverables_wVendorTaskId[#All],MATCH(ConsultantChoice,vw_Deliverables_wVendorTaskId[Vendor_Alpha],0)+A33,11),"")</f>
        <v/>
      </c>
      <c r="I33" s="89"/>
      <c r="J33" s="83"/>
      <c r="K33" s="75"/>
      <c r="L33" s="75"/>
      <c r="M33" s="84"/>
    </row>
    <row r="34" spans="1:52" ht="73.5" hidden="1" customHeight="1" thickBot="1" x14ac:dyDescent="0.4">
      <c r="A34">
        <f t="shared" si="2"/>
        <v>28</v>
      </c>
      <c r="B34" s="57">
        <f t="shared" si="1"/>
        <v>2</v>
      </c>
      <c r="C34" s="86" t="str">
        <f>IF(A34&lt;=DeliverableCount,INDEX(vw_Deliverables_wVendorTaskId[#All],MATCH(ConsultantChoice,vw_Deliverables_wVendorTaskId[Vendor_Alpha],0)+A34,5)," ")</f>
        <v xml:space="preserve"> </v>
      </c>
      <c r="D34" s="86" t="str">
        <f>IF(A34&lt;=DeliverableCount,INDEX(vw_Deliverables_wVendorTaskId[#All],MATCH(ConsultantChoice,vw_Deliverables_wVendorTaskId[Vendor_Alpha],0)+A34,6),"")</f>
        <v/>
      </c>
      <c r="E34" s="86" t="str">
        <f>IF(A34&lt;=DeliverableCount,INDEX(vw_Deliverables_wVendorTaskId[#All],MATCH(ConsultantChoice,vw_Deliverables_wVendorTaskId[Vendor_Alpha],0)+A34,8),"")</f>
        <v/>
      </c>
      <c r="F34" s="87" t="str">
        <f>IF(A34&lt;=DeliverableCount,INDEX(vw_Deliverables_wVendorTaskId[#All],MATCH(ConsultantChoice,vw_Deliverables_wVendorTaskId[Vendor_Alpha],0)+A34,9),"")</f>
        <v/>
      </c>
      <c r="G34" s="86" t="str">
        <f>IF(A34&lt;=DeliverableCount,INDEX(vw_Deliverables_wVendorTaskId[#All],MATCH(ConsultantChoice,vw_Deliverables_wVendorTaskId[Vendor_Alpha],0)+A34,13),"")</f>
        <v/>
      </c>
      <c r="H34" s="88" t="str">
        <f>IF(A34&lt;=DeliverableCount,INDEX(vw_Deliverables_wVendorTaskId[#All],MATCH(ConsultantChoice,vw_Deliverables_wVendorTaskId[Vendor_Alpha],0)+A34,11),"")</f>
        <v/>
      </c>
      <c r="I34" s="89"/>
      <c r="J34" s="83"/>
      <c r="K34" s="75"/>
      <c r="L34" s="75"/>
      <c r="M34" s="84"/>
    </row>
    <row r="35" spans="1:52" ht="73.5" hidden="1" customHeight="1" thickBot="1" x14ac:dyDescent="0.4">
      <c r="A35">
        <f t="shared" si="2"/>
        <v>29</v>
      </c>
      <c r="B35" s="57">
        <f t="shared" si="1"/>
        <v>2</v>
      </c>
      <c r="C35" s="86" t="str">
        <f>IF(A35&lt;=DeliverableCount,INDEX(vw_Deliverables_wVendorTaskId[#All],MATCH(ConsultantChoice,vw_Deliverables_wVendorTaskId[Vendor_Alpha],0)+A35,5)," ")</f>
        <v xml:space="preserve"> </v>
      </c>
      <c r="D35" s="86" t="str">
        <f>IF(A35&lt;=DeliverableCount,INDEX(vw_Deliverables_wVendorTaskId[#All],MATCH(ConsultantChoice,vw_Deliverables_wVendorTaskId[Vendor_Alpha],0)+A35,6),"")</f>
        <v/>
      </c>
      <c r="E35" s="86" t="str">
        <f>IF(A35&lt;=DeliverableCount,INDEX(vw_Deliverables_wVendorTaskId[#All],MATCH(ConsultantChoice,vw_Deliverables_wVendorTaskId[Vendor_Alpha],0)+A35,8),"")</f>
        <v/>
      </c>
      <c r="F35" s="87" t="str">
        <f>IF(A35&lt;=DeliverableCount,INDEX(vw_Deliverables_wVendorTaskId[#All],MATCH(ConsultantChoice,vw_Deliverables_wVendorTaskId[Vendor_Alpha],0)+A35,9),"")</f>
        <v/>
      </c>
      <c r="G35" s="86" t="str">
        <f>IF(A35&lt;=DeliverableCount,INDEX(vw_Deliverables_wVendorTaskId[#All],MATCH(ConsultantChoice,vw_Deliverables_wVendorTaskId[Vendor_Alpha],0)+A35,13),"")</f>
        <v/>
      </c>
      <c r="H35" s="88" t="str">
        <f>IF(A35&lt;=DeliverableCount,INDEX(vw_Deliverables_wVendorTaskId[#All],MATCH(ConsultantChoice,vw_Deliverables_wVendorTaskId[Vendor_Alpha],0)+A35,11),"")</f>
        <v/>
      </c>
      <c r="I35" s="89"/>
      <c r="J35" s="83"/>
      <c r="K35" s="75"/>
      <c r="L35" s="75"/>
      <c r="M35" s="84"/>
    </row>
    <row r="36" spans="1:52" ht="73.5" hidden="1" customHeight="1" thickBot="1" x14ac:dyDescent="0.4">
      <c r="A36">
        <f t="shared" si="2"/>
        <v>30</v>
      </c>
      <c r="B36" s="57">
        <f t="shared" si="1"/>
        <v>2</v>
      </c>
      <c r="C36" s="86" t="str">
        <f>IF(A36&lt;=DeliverableCount,INDEX(vw_Deliverables_wVendorTaskId[#All],MATCH(ConsultantChoice,vw_Deliverables_wVendorTaskId[Vendor_Alpha],0)+A36,5)," ")</f>
        <v xml:space="preserve"> </v>
      </c>
      <c r="D36" s="86" t="str">
        <f>IF(A36&lt;=DeliverableCount,INDEX(vw_Deliverables_wVendorTaskId[#All],MATCH(ConsultantChoice,vw_Deliverables_wVendorTaskId[Vendor_Alpha],0)+A36,6),"")</f>
        <v/>
      </c>
      <c r="E36" s="86" t="str">
        <f>IF(A36&lt;=DeliverableCount,INDEX(vw_Deliverables_wVendorTaskId[#All],MATCH(ConsultantChoice,vw_Deliverables_wVendorTaskId[Vendor_Alpha],0)+A36,8),"")</f>
        <v/>
      </c>
      <c r="F36" s="87" t="str">
        <f>IF(A36&lt;=DeliverableCount,INDEX(vw_Deliverables_wVendorTaskId[#All],MATCH(ConsultantChoice,vw_Deliverables_wVendorTaskId[Vendor_Alpha],0)+A36,9),"")</f>
        <v/>
      </c>
      <c r="G36" s="86" t="str">
        <f>IF(A36&lt;=DeliverableCount,INDEX(vw_Deliverables_wVendorTaskId[#All],MATCH(ConsultantChoice,vw_Deliverables_wVendorTaskId[Vendor_Alpha],0)+A36,13),"")</f>
        <v/>
      </c>
      <c r="H36" s="88" t="str">
        <f>IF(A36&lt;=DeliverableCount,INDEX(vw_Deliverables_wVendorTaskId[#All],MATCH(ConsultantChoice,vw_Deliverables_wVendorTaskId[Vendor_Alpha],0)+A36,11),"")</f>
        <v/>
      </c>
      <c r="I36" s="89"/>
      <c r="J36" s="83"/>
      <c r="K36" s="75"/>
      <c r="L36" s="75"/>
      <c r="M36" s="84"/>
    </row>
    <row r="37" spans="1:52" ht="73.5" hidden="1" customHeight="1" thickBot="1" x14ac:dyDescent="0.4">
      <c r="A37">
        <f t="shared" si="2"/>
        <v>31</v>
      </c>
      <c r="B37" s="57">
        <f t="shared" si="1"/>
        <v>2</v>
      </c>
      <c r="C37" s="86" t="str">
        <f>IF(A37&lt;=DeliverableCount,INDEX(vw_Deliverables_wVendorTaskId[#All],MATCH(ConsultantChoice,vw_Deliverables_wVendorTaskId[Vendor_Alpha],0)+A37,5)," ")</f>
        <v xml:space="preserve"> </v>
      </c>
      <c r="D37" s="86" t="str">
        <f>IF(A37&lt;=DeliverableCount,INDEX(vw_Deliverables_wVendorTaskId[#All],MATCH(ConsultantChoice,vw_Deliverables_wVendorTaskId[Vendor_Alpha],0)+A37,6),"")</f>
        <v/>
      </c>
      <c r="E37" s="86" t="str">
        <f>IF(A37&lt;=DeliverableCount,INDEX(vw_Deliverables_wVendorTaskId[#All],MATCH(ConsultantChoice,vw_Deliverables_wVendorTaskId[Vendor_Alpha],0)+A37,8),"")</f>
        <v/>
      </c>
      <c r="F37" s="87" t="str">
        <f>IF(A37&lt;=DeliverableCount,INDEX(vw_Deliverables_wVendorTaskId[#All],MATCH(ConsultantChoice,vw_Deliverables_wVendorTaskId[Vendor_Alpha],0)+A37,9),"")</f>
        <v/>
      </c>
      <c r="G37" s="86" t="str">
        <f>IF(A37&lt;=DeliverableCount,INDEX(vw_Deliverables_wVendorTaskId[#All],MATCH(ConsultantChoice,vw_Deliverables_wVendorTaskId[Vendor_Alpha],0)+A37,13),"")</f>
        <v/>
      </c>
      <c r="H37" s="88" t="str">
        <f>IF(A37&lt;=DeliverableCount,INDEX(vw_Deliverables_wVendorTaskId[#All],MATCH(ConsultantChoice,vw_Deliverables_wVendorTaskId[Vendor_Alpha],0)+A37,11),"")</f>
        <v/>
      </c>
      <c r="I37" s="89"/>
      <c r="J37" s="83"/>
      <c r="K37" s="75"/>
      <c r="L37" s="75"/>
      <c r="M37" s="84"/>
    </row>
    <row r="38" spans="1:52" ht="73.5" hidden="1" customHeight="1" thickBot="1" x14ac:dyDescent="0.4">
      <c r="A38">
        <f t="shared" si="2"/>
        <v>32</v>
      </c>
      <c r="B38" s="57">
        <f t="shared" si="1"/>
        <v>2</v>
      </c>
      <c r="C38" s="86" t="str">
        <f>IF(A38&lt;=DeliverableCount,INDEX(vw_Deliverables_wVendorTaskId[#All],MATCH(ConsultantChoice,vw_Deliverables_wVendorTaskId[Vendor_Alpha],0)+A38,5)," ")</f>
        <v xml:space="preserve"> </v>
      </c>
      <c r="D38" s="86" t="str">
        <f>IF(A38&lt;=DeliverableCount,INDEX(vw_Deliverables_wVendorTaskId[#All],MATCH(ConsultantChoice,vw_Deliverables_wVendorTaskId[Vendor_Alpha],0)+A38,6),"")</f>
        <v/>
      </c>
      <c r="E38" s="86" t="str">
        <f>IF(A38&lt;=DeliverableCount,INDEX(vw_Deliverables_wVendorTaskId[#All],MATCH(ConsultantChoice,vw_Deliverables_wVendorTaskId[Vendor_Alpha],0)+A38,8),"")</f>
        <v/>
      </c>
      <c r="F38" s="87" t="str">
        <f>IF(A38&lt;=DeliverableCount,INDEX(vw_Deliverables_wVendorTaskId[#All],MATCH(ConsultantChoice,vw_Deliverables_wVendorTaskId[Vendor_Alpha],0)+A38,9),"")</f>
        <v/>
      </c>
      <c r="G38" s="86" t="str">
        <f>IF(A38&lt;=DeliverableCount,INDEX(vw_Deliverables_wVendorTaskId[#All],MATCH(ConsultantChoice,vw_Deliverables_wVendorTaskId[Vendor_Alpha],0)+A38,13),"")</f>
        <v/>
      </c>
      <c r="H38" s="88" t="str">
        <f>IF(A38&lt;=DeliverableCount,INDEX(vw_Deliverables_wVendorTaskId[#All],MATCH(ConsultantChoice,vw_Deliverables_wVendorTaskId[Vendor_Alpha],0)+A38,11),"")</f>
        <v/>
      </c>
      <c r="I38" s="89"/>
      <c r="J38" s="83"/>
      <c r="K38" s="75"/>
      <c r="L38" s="75"/>
      <c r="M38" s="84"/>
    </row>
    <row r="39" spans="1:52" ht="73.5" hidden="1" customHeight="1" thickBot="1" x14ac:dyDescent="0.4">
      <c r="A39">
        <f t="shared" si="2"/>
        <v>33</v>
      </c>
      <c r="B39" s="57">
        <f t="shared" si="1"/>
        <v>2</v>
      </c>
      <c r="C39" s="86" t="str">
        <f>IF(A39&lt;=DeliverableCount,INDEX(vw_Deliverables_wVendorTaskId[#All],MATCH(ConsultantChoice,vw_Deliverables_wVendorTaskId[Vendor_Alpha],0)+A39,5)," ")</f>
        <v xml:space="preserve"> </v>
      </c>
      <c r="D39" s="86" t="str">
        <f>IF(A39&lt;=DeliverableCount,INDEX(vw_Deliverables_wVendorTaskId[#All],MATCH(ConsultantChoice,vw_Deliverables_wVendorTaskId[Vendor_Alpha],0)+A39,6),"")</f>
        <v/>
      </c>
      <c r="E39" s="86" t="str">
        <f>IF(A39&lt;=DeliverableCount,INDEX(vw_Deliverables_wVendorTaskId[#All],MATCH(ConsultantChoice,vw_Deliverables_wVendorTaskId[Vendor_Alpha],0)+A39,8),"")</f>
        <v/>
      </c>
      <c r="F39" s="87" t="str">
        <f>IF(A39&lt;=DeliverableCount,INDEX(vw_Deliverables_wVendorTaskId[#All],MATCH(ConsultantChoice,vw_Deliverables_wVendorTaskId[Vendor_Alpha],0)+A39,9),"")</f>
        <v/>
      </c>
      <c r="G39" s="86" t="str">
        <f>IF(A39&lt;=DeliverableCount,INDEX(vw_Deliverables_wVendorTaskId[#All],MATCH(ConsultantChoice,vw_Deliverables_wVendorTaskId[Vendor_Alpha],0)+A39,13),"")</f>
        <v/>
      </c>
      <c r="H39" s="88" t="str">
        <f>IF(A39&lt;=DeliverableCount,INDEX(vw_Deliverables_wVendorTaskId[#All],MATCH(ConsultantChoice,vw_Deliverables_wVendorTaskId[Vendor_Alpha],0)+A39,11),"")</f>
        <v/>
      </c>
      <c r="I39" s="89"/>
      <c r="J39" s="83"/>
      <c r="K39" s="75"/>
      <c r="L39" s="75"/>
      <c r="M39" s="84"/>
    </row>
    <row r="40" spans="1:52" ht="73.5" hidden="1" customHeight="1" thickBot="1" x14ac:dyDescent="0.4">
      <c r="A40">
        <f t="shared" si="2"/>
        <v>34</v>
      </c>
      <c r="B40" s="57">
        <f t="shared" si="1"/>
        <v>2</v>
      </c>
      <c r="C40" s="86" t="str">
        <f>IF(A40&lt;=DeliverableCount,INDEX(vw_Deliverables_wVendorTaskId[#All],MATCH(ConsultantChoice,vw_Deliverables_wVendorTaskId[Vendor_Alpha],0)+A40,5)," ")</f>
        <v xml:space="preserve"> </v>
      </c>
      <c r="D40" s="86" t="str">
        <f>IF(A40&lt;=DeliverableCount,INDEX(vw_Deliverables_wVendorTaskId[#All],MATCH(ConsultantChoice,vw_Deliverables_wVendorTaskId[Vendor_Alpha],0)+A40,6),"")</f>
        <v/>
      </c>
      <c r="E40" s="86" t="str">
        <f>IF(A40&lt;=DeliverableCount,INDEX(vw_Deliverables_wVendorTaskId[#All],MATCH(ConsultantChoice,vw_Deliverables_wVendorTaskId[Vendor_Alpha],0)+A40,8),"")</f>
        <v/>
      </c>
      <c r="F40" s="87" t="str">
        <f>IF(A40&lt;=DeliverableCount,INDEX(vw_Deliverables_wVendorTaskId[#All],MATCH(ConsultantChoice,vw_Deliverables_wVendorTaskId[Vendor_Alpha],0)+A40,9),"")</f>
        <v/>
      </c>
      <c r="G40" s="86" t="str">
        <f>IF(A40&lt;=DeliverableCount,INDEX(vw_Deliverables_wVendorTaskId[#All],MATCH(ConsultantChoice,vw_Deliverables_wVendorTaskId[Vendor_Alpha],0)+A40,13),"")</f>
        <v/>
      </c>
      <c r="H40" s="88" t="str">
        <f>IF(A40&lt;=DeliverableCount,INDEX(vw_Deliverables_wVendorTaskId[#All],MATCH(ConsultantChoice,vw_Deliverables_wVendorTaskId[Vendor_Alpha],0)+A40,11),"")</f>
        <v/>
      </c>
      <c r="I40" s="89"/>
      <c r="J40" s="83"/>
      <c r="K40" s="75"/>
      <c r="L40" s="75"/>
      <c r="M40" s="84"/>
    </row>
    <row r="41" spans="1:52" ht="73.5" hidden="1" customHeight="1" thickBot="1" x14ac:dyDescent="0.4">
      <c r="A41">
        <f t="shared" si="2"/>
        <v>35</v>
      </c>
      <c r="B41" s="57">
        <f t="shared" si="1"/>
        <v>2</v>
      </c>
      <c r="C41" s="86" t="str">
        <f>IF(A41&lt;=DeliverableCount,INDEX(vw_Deliverables_wVendorTaskId[#All],MATCH(ConsultantChoice,vw_Deliverables_wVendorTaskId[Vendor_Alpha],0)+A41,5)," ")</f>
        <v xml:space="preserve"> </v>
      </c>
      <c r="D41" s="86" t="str">
        <f>IF(A41&lt;=DeliverableCount,INDEX(vw_Deliverables_wVendorTaskId[#All],MATCH(ConsultantChoice,vw_Deliverables_wVendorTaskId[Vendor_Alpha],0)+A41,6),"")</f>
        <v/>
      </c>
      <c r="E41" s="86" t="str">
        <f>IF(A41&lt;=DeliverableCount,INDEX(vw_Deliverables_wVendorTaskId[#All],MATCH(ConsultantChoice,vw_Deliverables_wVendorTaskId[Vendor_Alpha],0)+A41,8),"")</f>
        <v/>
      </c>
      <c r="F41" s="87" t="str">
        <f>IF(A41&lt;=DeliverableCount,INDEX(vw_Deliverables_wVendorTaskId[#All],MATCH(ConsultantChoice,vw_Deliverables_wVendorTaskId[Vendor_Alpha],0)+A41,9),"")</f>
        <v/>
      </c>
      <c r="G41" s="86" t="str">
        <f>IF(A41&lt;=DeliverableCount,INDEX(vw_Deliverables_wVendorTaskId[#All],MATCH(ConsultantChoice,vw_Deliverables_wVendorTaskId[Vendor_Alpha],0)+A41,13),"")</f>
        <v/>
      </c>
      <c r="H41" s="88" t="str">
        <f>IF(A41&lt;=DeliverableCount,INDEX(vw_Deliverables_wVendorTaskId[#All],MATCH(ConsultantChoice,vw_Deliverables_wVendorTaskId[Vendor_Alpha],0)+A41,11),"")</f>
        <v/>
      </c>
      <c r="I41" s="89"/>
      <c r="J41" s="83"/>
      <c r="K41" s="75"/>
      <c r="L41" s="75"/>
      <c r="M41" s="84"/>
      <c r="AY41" s="1" t="s">
        <v>48</v>
      </c>
      <c r="AZ41" s="1">
        <v>36616</v>
      </c>
    </row>
    <row r="42" spans="1:52" ht="73.5" hidden="1" customHeight="1" thickBot="1" x14ac:dyDescent="0.4">
      <c r="A42">
        <f t="shared" si="2"/>
        <v>36</v>
      </c>
      <c r="B42" s="57">
        <f t="shared" si="1"/>
        <v>2</v>
      </c>
      <c r="C42" s="86" t="str">
        <f>IF(A42&lt;=DeliverableCount,INDEX(vw_Deliverables_wVendorTaskId[#All],MATCH(ConsultantChoice,vw_Deliverables_wVendorTaskId[Vendor_Alpha],0)+A42,5)," ")</f>
        <v xml:space="preserve"> </v>
      </c>
      <c r="D42" s="86" t="str">
        <f>IF(A42&lt;=DeliverableCount,INDEX(vw_Deliverables_wVendorTaskId[#All],MATCH(ConsultantChoice,vw_Deliverables_wVendorTaskId[Vendor_Alpha],0)+A42,6),"")</f>
        <v/>
      </c>
      <c r="E42" s="86" t="str">
        <f>IF(A42&lt;=DeliverableCount,INDEX(vw_Deliverables_wVendorTaskId[#All],MATCH(ConsultantChoice,vw_Deliverables_wVendorTaskId[Vendor_Alpha],0)+A42,8),"")</f>
        <v/>
      </c>
      <c r="F42" s="87" t="str">
        <f>IF(A42&lt;=DeliverableCount,INDEX(vw_Deliverables_wVendorTaskId[#All],MATCH(ConsultantChoice,vw_Deliverables_wVendorTaskId[Vendor_Alpha],0)+A42,9),"")</f>
        <v/>
      </c>
      <c r="G42" s="86" t="str">
        <f>IF(A42&lt;=DeliverableCount,INDEX(vw_Deliverables_wVendorTaskId[#All],MATCH(ConsultantChoice,vw_Deliverables_wVendorTaskId[Vendor_Alpha],0)+A42,13),"")</f>
        <v/>
      </c>
      <c r="H42" s="88" t="str">
        <f>IF(A42&lt;=DeliverableCount,INDEX(vw_Deliverables_wVendorTaskId[#All],MATCH(ConsultantChoice,vw_Deliverables_wVendorTaskId[Vendor_Alpha],0)+A42,11),"")</f>
        <v/>
      </c>
      <c r="I42" s="89"/>
      <c r="J42" s="83"/>
      <c r="K42" s="75"/>
      <c r="L42" s="75"/>
      <c r="M42" s="84"/>
    </row>
    <row r="43" spans="1:52" ht="73.5" hidden="1" customHeight="1" thickBot="1" x14ac:dyDescent="0.4">
      <c r="A43">
        <f t="shared" si="2"/>
        <v>37</v>
      </c>
      <c r="B43" s="57">
        <f t="shared" si="1"/>
        <v>2</v>
      </c>
      <c r="C43" s="86" t="str">
        <f>IF(A43&lt;=DeliverableCount,INDEX(vw_Deliverables_wVendorTaskId[#All],MATCH(ConsultantChoice,vw_Deliverables_wVendorTaskId[Vendor_Alpha],0)+A43,5)," ")</f>
        <v xml:space="preserve"> </v>
      </c>
      <c r="D43" s="86" t="str">
        <f>IF(A43&lt;=DeliverableCount,INDEX(vw_Deliverables_wVendorTaskId[#All],MATCH(ConsultantChoice,vw_Deliverables_wVendorTaskId[Vendor_Alpha],0)+A43,6),"")</f>
        <v/>
      </c>
      <c r="E43" s="86" t="str">
        <f>IF(A43&lt;=DeliverableCount,INDEX(vw_Deliverables_wVendorTaskId[#All],MATCH(ConsultantChoice,vw_Deliverables_wVendorTaskId[Vendor_Alpha],0)+A43,8),"")</f>
        <v/>
      </c>
      <c r="F43" s="87" t="str">
        <f>IF(A43&lt;=DeliverableCount,INDEX(vw_Deliverables_wVendorTaskId[#All],MATCH(ConsultantChoice,vw_Deliverables_wVendorTaskId[Vendor_Alpha],0)+A43,9),"")</f>
        <v/>
      </c>
      <c r="G43" s="86" t="str">
        <f>IF(A43&lt;=DeliverableCount,INDEX(vw_Deliverables_wVendorTaskId[#All],MATCH(ConsultantChoice,vw_Deliverables_wVendorTaskId[Vendor_Alpha],0)+A43,13),"")</f>
        <v/>
      </c>
      <c r="H43" s="88" t="str">
        <f>IF(A43&lt;=DeliverableCount,INDEX(vw_Deliverables_wVendorTaskId[#All],MATCH(ConsultantChoice,vw_Deliverables_wVendorTaskId[Vendor_Alpha],0)+A43,11),"")</f>
        <v/>
      </c>
      <c r="I43" s="89"/>
      <c r="J43" s="83"/>
      <c r="K43" s="75"/>
      <c r="L43" s="75"/>
      <c r="M43" s="84"/>
    </row>
    <row r="44" spans="1:52" ht="73.5" hidden="1" customHeight="1" thickBot="1" x14ac:dyDescent="0.4">
      <c r="A44">
        <f t="shared" si="2"/>
        <v>38</v>
      </c>
      <c r="B44" s="57">
        <f t="shared" si="1"/>
        <v>2</v>
      </c>
      <c r="C44" s="86" t="str">
        <f>IF(A44&lt;=DeliverableCount,INDEX(vw_Deliverables_wVendorTaskId[#All],MATCH(ConsultantChoice,vw_Deliverables_wVendorTaskId[Vendor_Alpha],0)+A44,5)," ")</f>
        <v xml:space="preserve"> </v>
      </c>
      <c r="D44" s="86" t="str">
        <f>IF(A44&lt;=DeliverableCount,INDEX(vw_Deliverables_wVendorTaskId[#All],MATCH(ConsultantChoice,vw_Deliverables_wVendorTaskId[Vendor_Alpha],0)+A44,6),"")</f>
        <v/>
      </c>
      <c r="E44" s="86" t="str">
        <f>IF(A44&lt;=DeliverableCount,INDEX(vw_Deliverables_wVendorTaskId[#All],MATCH(ConsultantChoice,vw_Deliverables_wVendorTaskId[Vendor_Alpha],0)+A44,8),"")</f>
        <v/>
      </c>
      <c r="F44" s="87" t="str">
        <f>IF(A44&lt;=DeliverableCount,INDEX(vw_Deliverables_wVendorTaskId[#All],MATCH(ConsultantChoice,vw_Deliverables_wVendorTaskId[Vendor_Alpha],0)+A44,9),"")</f>
        <v/>
      </c>
      <c r="G44" s="86" t="str">
        <f>IF(A44&lt;=DeliverableCount,INDEX(vw_Deliverables_wVendorTaskId[#All],MATCH(ConsultantChoice,vw_Deliverables_wVendorTaskId[Vendor_Alpha],0)+A44,13),"")</f>
        <v/>
      </c>
      <c r="H44" s="88" t="str">
        <f>IF(A44&lt;=DeliverableCount,INDEX(vw_Deliverables_wVendorTaskId[#All],MATCH(ConsultantChoice,vw_Deliverables_wVendorTaskId[Vendor_Alpha],0)+A44,11),"")</f>
        <v/>
      </c>
      <c r="I44" s="89"/>
      <c r="J44" s="83"/>
      <c r="K44" s="75"/>
      <c r="L44" s="75"/>
      <c r="M44" s="84"/>
    </row>
    <row r="45" spans="1:52" ht="73.5" hidden="1" customHeight="1" thickBot="1" x14ac:dyDescent="0.4">
      <c r="A45">
        <f t="shared" si="2"/>
        <v>39</v>
      </c>
      <c r="B45" s="57">
        <f t="shared" si="1"/>
        <v>2</v>
      </c>
      <c r="C45" s="86" t="str">
        <f>IF(A45&lt;=DeliverableCount,INDEX(vw_Deliverables_wVendorTaskId[#All],MATCH(ConsultantChoice,vw_Deliverables_wVendorTaskId[Vendor_Alpha],0)+A45,5)," ")</f>
        <v xml:space="preserve"> </v>
      </c>
      <c r="D45" s="86" t="str">
        <f>IF(A45&lt;=DeliverableCount,INDEX(vw_Deliverables_wVendorTaskId[#All],MATCH(ConsultantChoice,vw_Deliverables_wVendorTaskId[Vendor_Alpha],0)+A45,6),"")</f>
        <v/>
      </c>
      <c r="E45" s="86" t="str">
        <f>IF(A45&lt;=DeliverableCount,INDEX(vw_Deliverables_wVendorTaskId[#All],MATCH(ConsultantChoice,vw_Deliverables_wVendorTaskId[Vendor_Alpha],0)+A45,8),"")</f>
        <v/>
      </c>
      <c r="F45" s="87" t="str">
        <f>IF(A45&lt;=DeliverableCount,INDEX(vw_Deliverables_wVendorTaskId[#All],MATCH(ConsultantChoice,vw_Deliverables_wVendorTaskId[Vendor_Alpha],0)+A45,9),"")</f>
        <v/>
      </c>
      <c r="G45" s="86" t="str">
        <f>IF(A45&lt;=DeliverableCount,INDEX(vw_Deliverables_wVendorTaskId[#All],MATCH(ConsultantChoice,vw_Deliverables_wVendorTaskId[Vendor_Alpha],0)+A45,13),"")</f>
        <v/>
      </c>
      <c r="H45" s="88" t="str">
        <f>IF(A45&lt;=DeliverableCount,INDEX(vw_Deliverables_wVendorTaskId[#All],MATCH(ConsultantChoice,vw_Deliverables_wVendorTaskId[Vendor_Alpha],0)+A45,11),"")</f>
        <v/>
      </c>
      <c r="I45" s="89"/>
      <c r="J45" s="83"/>
      <c r="K45" s="75"/>
      <c r="L45" s="75"/>
      <c r="M45" s="84"/>
    </row>
    <row r="46" spans="1:52" ht="73.5" hidden="1" customHeight="1" thickBot="1" x14ac:dyDescent="0.4">
      <c r="A46">
        <f t="shared" si="2"/>
        <v>40</v>
      </c>
      <c r="B46" s="57">
        <f t="shared" si="1"/>
        <v>2</v>
      </c>
      <c r="C46" s="86" t="str">
        <f>IF(A46&lt;=DeliverableCount,INDEX(vw_Deliverables_wVendorTaskId[#All],MATCH(ConsultantChoice,vw_Deliverables_wVendorTaskId[Vendor_Alpha],0)+A46,5)," ")</f>
        <v xml:space="preserve"> </v>
      </c>
      <c r="D46" s="86" t="str">
        <f>IF(A46&lt;=DeliverableCount,INDEX(vw_Deliverables_wVendorTaskId[#All],MATCH(ConsultantChoice,vw_Deliverables_wVendorTaskId[Vendor_Alpha],0)+A46,6),"")</f>
        <v/>
      </c>
      <c r="E46" s="86" t="str">
        <f>IF(A46&lt;=DeliverableCount,INDEX(vw_Deliverables_wVendorTaskId[#All],MATCH(ConsultantChoice,vw_Deliverables_wVendorTaskId[Vendor_Alpha],0)+A46,8),"")</f>
        <v/>
      </c>
      <c r="F46" s="87" t="str">
        <f>IF(A46&lt;=DeliverableCount,INDEX(vw_Deliverables_wVendorTaskId[#All],MATCH(ConsultantChoice,vw_Deliverables_wVendorTaskId[Vendor_Alpha],0)+A46,9),"")</f>
        <v/>
      </c>
      <c r="G46" s="86" t="str">
        <f>IF(A46&lt;=DeliverableCount,INDEX(vw_Deliverables_wVendorTaskId[#All],MATCH(ConsultantChoice,vw_Deliverables_wVendorTaskId[Vendor_Alpha],0)+A46,13),"")</f>
        <v/>
      </c>
      <c r="H46" s="88" t="str">
        <f>IF(A46&lt;=DeliverableCount,INDEX(vw_Deliverables_wVendorTaskId[#All],MATCH(ConsultantChoice,vw_Deliverables_wVendorTaskId[Vendor_Alpha],0)+A46,11),"")</f>
        <v/>
      </c>
      <c r="I46" s="89"/>
      <c r="J46" s="83"/>
      <c r="K46" s="75"/>
      <c r="L46" s="75"/>
      <c r="M46" s="84"/>
    </row>
    <row r="47" spans="1:52" ht="73.5" hidden="1" customHeight="1" thickBot="1" x14ac:dyDescent="0.4">
      <c r="A47">
        <f t="shared" si="2"/>
        <v>41</v>
      </c>
      <c r="B47" s="57">
        <f t="shared" si="1"/>
        <v>2</v>
      </c>
      <c r="C47" s="86" t="str">
        <f>IF(A47&lt;=DeliverableCount,INDEX(vw_Deliverables_wVendorTaskId[#All],MATCH(ConsultantChoice,vw_Deliverables_wVendorTaskId[Vendor_Alpha],0)+A47,5)," ")</f>
        <v xml:space="preserve"> </v>
      </c>
      <c r="D47" s="86" t="str">
        <f>IF(A47&lt;=DeliverableCount,INDEX(vw_Deliverables_wVendorTaskId[#All],MATCH(ConsultantChoice,vw_Deliverables_wVendorTaskId[Vendor_Alpha],0)+A47,6),"")</f>
        <v/>
      </c>
      <c r="E47" s="86" t="str">
        <f>IF(A47&lt;=DeliverableCount,INDEX(vw_Deliverables_wVendorTaskId[#All],MATCH(ConsultantChoice,vw_Deliverables_wVendorTaskId[Vendor_Alpha],0)+A47,8),"")</f>
        <v/>
      </c>
      <c r="F47" s="87" t="str">
        <f>IF(A47&lt;=DeliverableCount,INDEX(vw_Deliverables_wVendorTaskId[#All],MATCH(ConsultantChoice,vw_Deliverables_wVendorTaskId[Vendor_Alpha],0)+A47,9),"")</f>
        <v/>
      </c>
      <c r="G47" s="86" t="str">
        <f>IF(A47&lt;=DeliverableCount,INDEX(vw_Deliverables_wVendorTaskId[#All],MATCH(ConsultantChoice,vw_Deliverables_wVendorTaskId[Vendor_Alpha],0)+A47,13),"")</f>
        <v/>
      </c>
      <c r="H47" s="88" t="str">
        <f>IF(A47&lt;=DeliverableCount,INDEX(vw_Deliverables_wVendorTaskId[#All],MATCH(ConsultantChoice,vw_Deliverables_wVendorTaskId[Vendor_Alpha],0)+A47,11),"")</f>
        <v/>
      </c>
      <c r="I47" s="89"/>
      <c r="J47" s="83"/>
      <c r="K47" s="75"/>
      <c r="L47" s="75"/>
      <c r="M47" s="84"/>
    </row>
    <row r="48" spans="1:52" ht="73.5" hidden="1" customHeight="1" thickBot="1" x14ac:dyDescent="0.4">
      <c r="A48">
        <f t="shared" si="2"/>
        <v>42</v>
      </c>
      <c r="B48" s="57">
        <f t="shared" si="1"/>
        <v>2</v>
      </c>
      <c r="C48" s="86" t="str">
        <f>IF(A48&lt;=DeliverableCount,INDEX(vw_Deliverables_wVendorTaskId[#All],MATCH(ConsultantChoice,vw_Deliverables_wVendorTaskId[Vendor_Alpha],0)+A48,5)," ")</f>
        <v xml:space="preserve"> </v>
      </c>
      <c r="D48" s="86" t="str">
        <f>IF(A48&lt;=DeliverableCount,INDEX(vw_Deliverables_wVendorTaskId[#All],MATCH(ConsultantChoice,vw_Deliverables_wVendorTaskId[Vendor_Alpha],0)+A48,6),"")</f>
        <v/>
      </c>
      <c r="E48" s="86" t="str">
        <f>IF(A48&lt;=DeliverableCount,INDEX(vw_Deliverables_wVendorTaskId[#All],MATCH(ConsultantChoice,vw_Deliverables_wVendorTaskId[Vendor_Alpha],0)+A48,8),"")</f>
        <v/>
      </c>
      <c r="F48" s="87" t="str">
        <f>IF(A48&lt;=DeliverableCount,INDEX(vw_Deliverables_wVendorTaskId[#All],MATCH(ConsultantChoice,vw_Deliverables_wVendorTaskId[Vendor_Alpha],0)+A48,9),"")</f>
        <v/>
      </c>
      <c r="G48" s="86" t="str">
        <f>IF(A48&lt;=DeliverableCount,INDEX(vw_Deliverables_wVendorTaskId[#All],MATCH(ConsultantChoice,vw_Deliverables_wVendorTaskId[Vendor_Alpha],0)+A48,13),"")</f>
        <v/>
      </c>
      <c r="H48" s="88" t="str">
        <f>IF(A48&lt;=DeliverableCount,INDEX(vw_Deliverables_wVendorTaskId[#All],MATCH(ConsultantChoice,vw_Deliverables_wVendorTaskId[Vendor_Alpha],0)+A48,11),"")</f>
        <v/>
      </c>
      <c r="I48" s="89"/>
      <c r="J48" s="83"/>
      <c r="K48" s="75"/>
      <c r="L48" s="75"/>
      <c r="M48" s="84"/>
    </row>
    <row r="49" spans="1:52" ht="73.5" hidden="1" customHeight="1" thickBot="1" x14ac:dyDescent="0.4">
      <c r="A49">
        <f t="shared" si="2"/>
        <v>43</v>
      </c>
      <c r="B49" s="57">
        <f t="shared" si="1"/>
        <v>2</v>
      </c>
      <c r="C49" s="86" t="str">
        <f>IF(A49&lt;=DeliverableCount,INDEX(vw_Deliverables_wVendorTaskId[#All],MATCH(ConsultantChoice,vw_Deliverables_wVendorTaskId[Vendor_Alpha],0)+A49,5)," ")</f>
        <v xml:space="preserve"> </v>
      </c>
      <c r="D49" s="86" t="str">
        <f>IF(A49&lt;=DeliverableCount,INDEX(vw_Deliverables_wVendorTaskId[#All],MATCH(ConsultantChoice,vw_Deliverables_wVendorTaskId[Vendor_Alpha],0)+A49,6),"")</f>
        <v/>
      </c>
      <c r="E49" s="86" t="str">
        <f>IF(A49&lt;=DeliverableCount,INDEX(vw_Deliverables_wVendorTaskId[#All],MATCH(ConsultantChoice,vw_Deliverables_wVendorTaskId[Vendor_Alpha],0)+A49,8),"")</f>
        <v/>
      </c>
      <c r="F49" s="87" t="str">
        <f>IF(A49&lt;=DeliverableCount,INDEX(vw_Deliverables_wVendorTaskId[#All],MATCH(ConsultantChoice,vw_Deliverables_wVendorTaskId[Vendor_Alpha],0)+A49,9),"")</f>
        <v/>
      </c>
      <c r="G49" s="86" t="str">
        <f>IF(A49&lt;=DeliverableCount,INDEX(vw_Deliverables_wVendorTaskId[#All],MATCH(ConsultantChoice,vw_Deliverables_wVendorTaskId[Vendor_Alpha],0)+A49,13),"")</f>
        <v/>
      </c>
      <c r="H49" s="88" t="str">
        <f>IF(A49&lt;=DeliverableCount,INDEX(vw_Deliverables_wVendorTaskId[#All],MATCH(ConsultantChoice,vw_Deliverables_wVendorTaskId[Vendor_Alpha],0)+A49,11),"")</f>
        <v/>
      </c>
      <c r="I49" s="89"/>
      <c r="J49" s="83"/>
      <c r="K49" s="75"/>
      <c r="L49" s="75"/>
      <c r="M49" s="84"/>
    </row>
    <row r="50" spans="1:52" ht="73.5" hidden="1" customHeight="1" thickBot="1" x14ac:dyDescent="0.4">
      <c r="A50">
        <f t="shared" si="2"/>
        <v>44</v>
      </c>
      <c r="B50" s="57">
        <f t="shared" si="1"/>
        <v>2</v>
      </c>
      <c r="C50" s="90" t="str">
        <f>IF(A50&lt;=DeliverableCount,INDEX(vw_Deliverables_wVendorTaskId[#All],MATCH(ConsultantChoice,vw_Deliverables_wVendorTaskId[Vendor_Alpha],0)+A50,5)," ")</f>
        <v xml:space="preserve"> </v>
      </c>
      <c r="D50" s="90" t="str">
        <f>IF(A50&lt;=DeliverableCount,INDEX(vw_Deliverables_wVendorTaskId[#All],MATCH(ConsultantChoice,vw_Deliverables_wVendorTaskId[Vendor_Alpha],0)+A50,6),"")</f>
        <v/>
      </c>
      <c r="E50" s="90" t="str">
        <f>IF(A50&lt;=DeliverableCount,INDEX(vw_Deliverables_wVendorTaskId[#All],MATCH(ConsultantChoice,vw_Deliverables_wVendorTaskId[Vendor_Alpha],0)+A50,8),"")</f>
        <v/>
      </c>
      <c r="F50" s="91" t="str">
        <f>IF(A50&lt;=DeliverableCount,INDEX(vw_Deliverables_wVendorTaskId[#All],MATCH(ConsultantChoice,vw_Deliverables_wVendorTaskId[Vendor_Alpha],0)+A50,9),"")</f>
        <v/>
      </c>
      <c r="G50" s="90" t="str">
        <f>IF(A50&lt;=DeliverableCount,INDEX(vw_Deliverables_wVendorTaskId[#All],MATCH(ConsultantChoice,vw_Deliverables_wVendorTaskId[Vendor_Alpha],0)+A50,13),"")</f>
        <v/>
      </c>
      <c r="H50" s="92" t="str">
        <f>IF(A50&lt;=DeliverableCount,INDEX(vw_Deliverables_wVendorTaskId[#All],MATCH(ConsultantChoice,vw_Deliverables_wVendorTaskId[Vendor_Alpha],0)+A50,11),"")</f>
        <v/>
      </c>
      <c r="I50" s="93"/>
      <c r="J50" s="83"/>
      <c r="K50" s="94"/>
      <c r="L50" s="94"/>
      <c r="M50" s="95"/>
    </row>
    <row r="51" spans="1:52" x14ac:dyDescent="0.35">
      <c r="AY51" t="s">
        <v>90</v>
      </c>
      <c r="AZ51" s="1">
        <v>19000</v>
      </c>
    </row>
    <row r="52" spans="1:52" x14ac:dyDescent="0.35">
      <c r="AY52" t="s">
        <v>118</v>
      </c>
      <c r="AZ52" s="1">
        <v>62940</v>
      </c>
    </row>
    <row r="53" spans="1:52" x14ac:dyDescent="0.35">
      <c r="AY53" t="s">
        <v>119</v>
      </c>
      <c r="AZ53" s="1">
        <v>43920</v>
      </c>
    </row>
    <row r="54" spans="1:52" x14ac:dyDescent="0.35">
      <c r="AY54" t="s">
        <v>120</v>
      </c>
      <c r="AZ54" s="1">
        <v>37620</v>
      </c>
    </row>
    <row r="55" spans="1:52" x14ac:dyDescent="0.35">
      <c r="AY55" t="s">
        <v>121</v>
      </c>
      <c r="AZ55" s="1">
        <v>31920</v>
      </c>
    </row>
    <row r="56" spans="1:52" x14ac:dyDescent="0.35">
      <c r="AY56" t="s">
        <v>122</v>
      </c>
      <c r="AZ56" s="1">
        <v>18620</v>
      </c>
    </row>
    <row r="57" spans="1:52" x14ac:dyDescent="0.35">
      <c r="AY57" t="s">
        <v>123</v>
      </c>
      <c r="AZ57" s="1">
        <v>95430</v>
      </c>
    </row>
    <row r="58" spans="1:52" x14ac:dyDescent="0.35">
      <c r="AY58" t="s">
        <v>124</v>
      </c>
      <c r="AZ58" s="1">
        <v>37650</v>
      </c>
    </row>
    <row r="59" spans="1:52" x14ac:dyDescent="0.35">
      <c r="AY59" t="s">
        <v>125</v>
      </c>
      <c r="AZ59" s="1">
        <v>27645</v>
      </c>
    </row>
    <row r="60" spans="1:52" x14ac:dyDescent="0.35">
      <c r="AY60" t="s">
        <v>126</v>
      </c>
      <c r="AZ60" s="1">
        <v>39920</v>
      </c>
    </row>
    <row r="61" spans="1:52" x14ac:dyDescent="0.35">
      <c r="AY61" t="s">
        <v>127</v>
      </c>
      <c r="AZ61" s="1">
        <v>24310</v>
      </c>
    </row>
    <row r="62" spans="1:52" x14ac:dyDescent="0.35">
      <c r="AY62" t="s">
        <v>128</v>
      </c>
      <c r="AZ62" s="1">
        <v>22725</v>
      </c>
    </row>
    <row r="63" spans="1:52" x14ac:dyDescent="0.35">
      <c r="AY63" t="s">
        <v>14</v>
      </c>
      <c r="AZ63" s="1">
        <v>97165</v>
      </c>
    </row>
    <row r="64" spans="1:52" x14ac:dyDescent="0.35">
      <c r="AY64" t="s">
        <v>90</v>
      </c>
      <c r="AZ64" s="1">
        <v>85500</v>
      </c>
    </row>
    <row r="65" spans="51:52" x14ac:dyDescent="0.35">
      <c r="AY65" t="s">
        <v>129</v>
      </c>
      <c r="AZ65" s="1">
        <v>295582.33</v>
      </c>
    </row>
    <row r="66" spans="51:52" x14ac:dyDescent="0.35">
      <c r="AY66" t="s">
        <v>130</v>
      </c>
      <c r="AZ66" s="1">
        <v>363683.96</v>
      </c>
    </row>
    <row r="67" spans="51:52" x14ac:dyDescent="0.35">
      <c r="AY67" t="s">
        <v>131</v>
      </c>
      <c r="AZ67" s="1">
        <v>358822.22</v>
      </c>
    </row>
    <row r="68" spans="51:52" x14ac:dyDescent="0.35">
      <c r="AY68" t="s">
        <v>14</v>
      </c>
      <c r="AZ68" s="1">
        <v>118345.66</v>
      </c>
    </row>
    <row r="69" spans="51:52" x14ac:dyDescent="0.35">
      <c r="AY69" t="s">
        <v>132</v>
      </c>
      <c r="AZ69" s="1">
        <v>135166</v>
      </c>
    </row>
    <row r="70" spans="51:52" x14ac:dyDescent="0.35">
      <c r="AY70" t="s">
        <v>133</v>
      </c>
      <c r="AZ70" s="1">
        <v>67220</v>
      </c>
    </row>
    <row r="71" spans="51:52" x14ac:dyDescent="0.35">
      <c r="AY71" t="s">
        <v>134</v>
      </c>
      <c r="AZ71" s="1">
        <v>129310</v>
      </c>
    </row>
    <row r="72" spans="51:52" x14ac:dyDescent="0.35">
      <c r="AY72" t="s">
        <v>135</v>
      </c>
      <c r="AZ72" s="1">
        <v>525325</v>
      </c>
    </row>
    <row r="73" spans="51:52" x14ac:dyDescent="0.35">
      <c r="AY73" t="s">
        <v>136</v>
      </c>
      <c r="AZ73" s="1">
        <v>127815</v>
      </c>
    </row>
    <row r="74" spans="51:52" x14ac:dyDescent="0.35">
      <c r="AY74" t="s">
        <v>14</v>
      </c>
      <c r="AZ74" s="1">
        <v>194177</v>
      </c>
    </row>
    <row r="75" spans="51:52" x14ac:dyDescent="0.35">
      <c r="AY75" t="s">
        <v>90</v>
      </c>
      <c r="AZ75" s="1">
        <v>1255000</v>
      </c>
    </row>
    <row r="76" spans="51:52" x14ac:dyDescent="0.35">
      <c r="AY76" t="s">
        <v>137</v>
      </c>
      <c r="AZ76" s="1">
        <v>183585</v>
      </c>
    </row>
    <row r="77" spans="51:52" x14ac:dyDescent="0.35">
      <c r="AY77" t="s">
        <v>138</v>
      </c>
      <c r="AZ77" s="1">
        <v>706108</v>
      </c>
    </row>
    <row r="78" spans="51:52" x14ac:dyDescent="0.35">
      <c r="AY78" t="s">
        <v>139</v>
      </c>
      <c r="AZ78" s="1">
        <v>715087</v>
      </c>
    </row>
    <row r="79" spans="51:52" x14ac:dyDescent="0.35">
      <c r="AY79" t="s">
        <v>140</v>
      </c>
      <c r="AZ79" s="1">
        <v>39838</v>
      </c>
    </row>
    <row r="80" spans="51:52" x14ac:dyDescent="0.35">
      <c r="AY80" t="s">
        <v>141</v>
      </c>
      <c r="AZ80" s="1">
        <v>84620</v>
      </c>
    </row>
    <row r="81" spans="51:52" x14ac:dyDescent="0.35">
      <c r="AY81" t="s">
        <v>142</v>
      </c>
      <c r="AZ81" s="1">
        <v>100374</v>
      </c>
    </row>
    <row r="82" spans="51:52" x14ac:dyDescent="0.35">
      <c r="AY82" t="s">
        <v>14</v>
      </c>
      <c r="AZ82" s="1">
        <v>118736</v>
      </c>
    </row>
    <row r="83" spans="51:52" x14ac:dyDescent="0.35">
      <c r="AY83" t="s">
        <v>90</v>
      </c>
      <c r="AZ83" s="1">
        <v>4500</v>
      </c>
    </row>
    <row r="84" spans="51:52" x14ac:dyDescent="0.35">
      <c r="AY84" t="s">
        <v>143</v>
      </c>
      <c r="AZ84" s="1">
        <v>1587973</v>
      </c>
    </row>
    <row r="85" spans="51:52" x14ac:dyDescent="0.35">
      <c r="AY85" t="s">
        <v>144</v>
      </c>
      <c r="AZ85" s="1">
        <v>210858</v>
      </c>
    </row>
    <row r="86" spans="51:52" x14ac:dyDescent="0.35">
      <c r="AY86" t="s">
        <v>145</v>
      </c>
      <c r="AZ86" s="1">
        <v>550076</v>
      </c>
    </row>
    <row r="87" spans="51:52" x14ac:dyDescent="0.35">
      <c r="AY87" t="s">
        <v>146</v>
      </c>
      <c r="AZ87" s="1">
        <v>449881</v>
      </c>
    </row>
    <row r="88" spans="51:52" x14ac:dyDescent="0.35">
      <c r="AY88" t="s">
        <v>147</v>
      </c>
      <c r="AZ88" s="1">
        <v>10669</v>
      </c>
    </row>
    <row r="89" spans="51:52" x14ac:dyDescent="0.35">
      <c r="AY89" t="s">
        <v>148</v>
      </c>
      <c r="AZ89" s="1">
        <v>157261</v>
      </c>
    </row>
    <row r="90" spans="51:52" x14ac:dyDescent="0.35">
      <c r="AY90" t="s">
        <v>14</v>
      </c>
      <c r="AZ90" s="1">
        <v>178987</v>
      </c>
    </row>
    <row r="91" spans="51:52" x14ac:dyDescent="0.35">
      <c r="AY91" t="s">
        <v>90</v>
      </c>
      <c r="AZ91" s="1">
        <v>217000</v>
      </c>
    </row>
  </sheetData>
  <sheetProtection algorithmName="SHA-512" hashValue="fX4+1FELE04kZzFISzIWcAvM40FRQPXsYAalITrBP1sMctdQhi3g+LlERy8op4uq6x1EKRqZo50XkvKPRbglMA==" saltValue="jaUU2VIp8uTtJSnwQLpLog==" spinCount="100000" sheet="1" objects="1" scenarios="1" formatRows="0" autoFilter="0"/>
  <mergeCells count="1">
    <mergeCell ref="C2:F2"/>
  </mergeCells>
  <conditionalFormatting sqref="I8:I50">
    <cfRule type="containsText" dxfId="61" priority="7" operator="containsText" text="Completed">
      <formula>NOT(ISERROR(SEARCH("Completed",I8)))</formula>
    </cfRule>
  </conditionalFormatting>
  <conditionalFormatting sqref="I42:I50">
    <cfRule type="containsText" dxfId="60" priority="6" operator="containsText" text="Completed">
      <formula>NOT(ISERROR(SEARCH("Completed",I42)))</formula>
    </cfRule>
  </conditionalFormatting>
  <conditionalFormatting sqref="I8:M50">
    <cfRule type="expression" dxfId="59" priority="4">
      <formula>OR($G8="Obsolete",$G8="Completed",$G8="Paused")</formula>
    </cfRule>
  </conditionalFormatting>
  <conditionalFormatting sqref="I7">
    <cfRule type="containsText" dxfId="58" priority="2" operator="containsText" text="Completed">
      <formula>NOT(ISERROR(SEARCH("Completed",I7)))</formula>
    </cfRule>
  </conditionalFormatting>
  <conditionalFormatting sqref="I7:M7">
    <cfRule type="expression" dxfId="57" priority="1">
      <formula>OR($G7="Completed",$G7="Obsolete",$G7="Paused")</formula>
    </cfRule>
  </conditionalFormatting>
  <dataValidations xWindow="941" yWindow="490" count="3">
    <dataValidation type="date" operator="greaterThan" allowBlank="1" showInputMessage="1" showErrorMessage="1" sqref="J7:J50" xr:uid="{00000000-0002-0000-0100-000000000000}">
      <formula1>43466</formula1>
    </dataValidation>
    <dataValidation type="decimal" allowBlank="1" showInputMessage="1" showErrorMessage="1" sqref="I7:I50" xr:uid="{00000000-0002-0000-0100-000001000000}">
      <formula1>0</formula1>
      <formula2>1</formula2>
    </dataValidation>
    <dataValidation type="list" allowBlank="1" showInputMessage="1" showErrorMessage="1" sqref="M7:M50" xr:uid="{00000000-0002-0000-0100-000002000000}">
      <formula1>"0,1"</formula1>
    </dataValidation>
  </dataValidations>
  <printOptions horizontalCentered="1"/>
  <pageMargins left="0.25" right="0.25" top="0.75" bottom="0.75" header="0.3" footer="0.3"/>
  <pageSetup scale="69" fitToHeight="0" pageOrder="overThenDown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59393" r:id="rId4">
          <objectPr defaultSize="0" autoPict="0" r:id="rId5">
            <anchor>
              <from>
                <xdr:col>5</xdr:col>
                <xdr:colOff>876300</xdr:colOff>
                <xdr:row>0</xdr:row>
                <xdr:rowOff>12700</xdr:rowOff>
              </from>
              <to>
                <xdr:col>12</xdr:col>
                <xdr:colOff>0</xdr:colOff>
                <xdr:row>2</xdr:row>
                <xdr:rowOff>31750</xdr:rowOff>
              </to>
            </anchor>
          </objectPr>
        </oleObject>
      </mc:Choice>
      <mc:Fallback>
        <oleObject progId="Visio.Drawing.11" shapeId="59393" r:id="rId4"/>
      </mc:Fallback>
    </mc:AlternateContent>
    <mc:AlternateContent xmlns:mc="http://schemas.openxmlformats.org/markup-compatibility/2006">
      <mc:Choice Requires="x14">
        <oleObject progId="Visio.Drawing.11" shapeId="59394" r:id="rId6">
          <objectPr defaultSize="0" autoPict="0" r:id="rId7">
            <anchor moveWithCells="1">
              <from>
                <xdr:col>5</xdr:col>
                <xdr:colOff>914400</xdr:colOff>
                <xdr:row>1</xdr:row>
                <xdr:rowOff>0</xdr:rowOff>
              </from>
              <to>
                <xdr:col>5</xdr:col>
                <xdr:colOff>2686050</xdr:colOff>
                <xdr:row>2</xdr:row>
                <xdr:rowOff>12700</xdr:rowOff>
              </to>
            </anchor>
          </objectPr>
        </oleObject>
      </mc:Choice>
      <mc:Fallback>
        <oleObject progId="Visio.Drawing.11" shapeId="59394" r:id="rId6"/>
      </mc:Fallback>
    </mc:AlternateContent>
  </oleObjects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1" id="{20BFA256-2CBC-4C49-9028-0B52567698E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M8:M50</xm:sqref>
        </x14:conditionalFormatting>
        <x14:conditionalFormatting xmlns:xm="http://schemas.microsoft.com/office/excel/2006/main">
          <x14:cfRule type="iconSet" priority="3" id="{A2FCE499-D57B-468D-A808-6205CF361880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M7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7" tint="0.59999389629810485"/>
  </sheetPr>
  <dimension ref="A1:N112"/>
  <sheetViews>
    <sheetView showGridLines="0" tabSelected="1" zoomScaleNormal="100" workbookViewId="0">
      <pane xSplit="5" ySplit="5" topLeftCell="F6" activePane="bottomRight" state="frozen"/>
      <selection activeCell="D1" sqref="D1"/>
      <selection pane="topRight" activeCell="F1" sqref="F1"/>
      <selection pane="bottomLeft" activeCell="D6" sqref="D6"/>
      <selection pane="bottomRight" activeCell="H6" sqref="H6"/>
    </sheetView>
  </sheetViews>
  <sheetFormatPr defaultColWidth="10.81640625" defaultRowHeight="14.5" x14ac:dyDescent="0.35"/>
  <cols>
    <col min="1" max="1" width="10.1796875" hidden="1" customWidth="1"/>
    <col min="2" max="2" width="14.81640625" hidden="1" customWidth="1"/>
    <col min="3" max="3" width="15" style="2" hidden="1" customWidth="1"/>
    <col min="4" max="4" width="7.1796875" customWidth="1"/>
    <col min="5" max="5" width="18.453125" customWidth="1"/>
    <col min="6" max="6" width="10" customWidth="1"/>
    <col min="7" max="7" width="2.1796875" customWidth="1"/>
    <col min="8" max="8" width="45" customWidth="1"/>
    <col min="9" max="9" width="1.81640625" customWidth="1"/>
    <col min="10" max="10" width="44.54296875" customWidth="1"/>
    <col min="11" max="11" width="2.81640625" customWidth="1"/>
    <col min="12" max="12" width="64.81640625" hidden="1" customWidth="1"/>
    <col min="13" max="13" width="36" customWidth="1"/>
    <col min="14" max="14" width="57.81640625" customWidth="1"/>
  </cols>
  <sheetData>
    <row r="1" spans="1:14" ht="3" customHeight="1" x14ac:dyDescent="0.35">
      <c r="D1" s="2"/>
      <c r="E1" s="2"/>
    </row>
    <row r="2" spans="1:14" ht="48.75" customHeight="1" x14ac:dyDescent="0.35">
      <c r="D2" s="149" t="str">
        <f ca="1">CONCATENATE(MID(Setup!A12,FIND("[",Setup!A12)+1,FIND(".xls",Setup!A12)-FIND("[",Setup!A12)-1),CHAR(10),TEXT(NOW(),"mmm dd, yyyy"))</f>
        <v>Monthly Progress Template HDR 2020-05
Jun 01, 2020</v>
      </c>
      <c r="E2" s="149"/>
    </row>
    <row r="3" spans="1:14" x14ac:dyDescent="0.35">
      <c r="D3" s="2"/>
      <c r="E3" s="2"/>
      <c r="F3" s="2"/>
      <c r="N3" s="36"/>
    </row>
    <row r="4" spans="1:14" ht="16" thickBot="1" x14ac:dyDescent="0.4">
      <c r="D4" s="12" t="str">
        <f>Setup!$A$6&amp;" Work Progress for "&amp;Setup!$A$9&amp;" Period "</f>
        <v xml:space="preserve">HDR Work Progress for 2020-05 Period </v>
      </c>
      <c r="E4" s="13"/>
      <c r="F4" s="37"/>
      <c r="G4" s="37"/>
      <c r="H4" s="37"/>
      <c r="I4" s="17"/>
      <c r="J4" s="67"/>
    </row>
    <row r="5" spans="1:14" ht="30.75" customHeight="1" thickBot="1" x14ac:dyDescent="0.4">
      <c r="A5" s="38" t="s">
        <v>192</v>
      </c>
      <c r="B5" s="38" t="s">
        <v>0</v>
      </c>
      <c r="C5" s="38" t="s">
        <v>1</v>
      </c>
      <c r="D5" s="5" t="s">
        <v>85</v>
      </c>
      <c r="E5" s="16" t="s">
        <v>13</v>
      </c>
      <c r="F5" s="16" t="s">
        <v>86</v>
      </c>
      <c r="G5" s="15"/>
      <c r="H5" s="16" t="s">
        <v>255</v>
      </c>
      <c r="I5" s="15"/>
      <c r="J5" s="61" t="str">
        <f>"Key Upcoming Work for Period "&amp;INDEX(WorkPeriods[Work / Billing Periods],MATCH(Setup!A9,WorkPeriods[],1)+1)</f>
        <v>Key Upcoming Work for Period 2020-06</v>
      </c>
    </row>
    <row r="6" spans="1:14" ht="51" customHeight="1" thickBot="1" x14ac:dyDescent="0.4">
      <c r="A6" s="53">
        <v>1</v>
      </c>
      <c r="B6" s="53" t="str">
        <f>Setup!$A$6</f>
        <v>HDR</v>
      </c>
      <c r="C6" s="57">
        <v>2</v>
      </c>
      <c r="D6" s="39" t="str">
        <f>IF(INT((A6-1)/5)&lt;TaskCount,INDEX(vw_ConsultantTaskItems[],MATCH(Setup!$A$6,vw_ConsultantTaskItems[VendorAlpha],0)+MIN(TaskCount,INT((A6-1)/5)),4),"")</f>
        <v>A01</v>
      </c>
      <c r="E6" s="65" t="str">
        <f>IFERROR(VLOOKUP(D6,vw_ConsultantTaskItems[[Task]:[FullID2]],3,FALSE),"")</f>
        <v>Communications Int.</v>
      </c>
      <c r="F6" s="40"/>
      <c r="G6" s="41">
        <v>1</v>
      </c>
      <c r="H6" s="42" t="s">
        <v>836</v>
      </c>
      <c r="I6" s="41">
        <v>1</v>
      </c>
      <c r="J6" s="42" t="s">
        <v>836</v>
      </c>
    </row>
    <row r="7" spans="1:14" ht="51" customHeight="1" thickBot="1" x14ac:dyDescent="0.4">
      <c r="A7" s="53">
        <f>A6+1</f>
        <v>2</v>
      </c>
      <c r="B7" s="53" t="str">
        <f>Setup!$A$6</f>
        <v>HDR</v>
      </c>
      <c r="C7" s="57">
        <v>2</v>
      </c>
      <c r="D7" s="39" t="str">
        <f>IF(INT((A7-1)/5)&lt;TaskCount,INDEX(vw_ConsultantTaskItems[],MATCH(Setup!$A$6,vw_ConsultantTaskItems[VendorAlpha],0)+MIN(TaskCount,INT((A7-1)/5)),4),"")</f>
        <v>A01</v>
      </c>
      <c r="E7" s="65" t="str">
        <f>IFERROR(VLOOKUP(D7,vw_ConsultantTaskItems[[Task]:[FullID2]],3,FALSE),"")</f>
        <v>Communications Int.</v>
      </c>
      <c r="F7" s="43"/>
      <c r="G7" s="41">
        <f>G6+1</f>
        <v>2</v>
      </c>
      <c r="H7" s="42"/>
      <c r="I7" s="41">
        <f>I6+1</f>
        <v>2</v>
      </c>
      <c r="J7" s="42"/>
    </row>
    <row r="8" spans="1:14" ht="51" customHeight="1" thickBot="1" x14ac:dyDescent="0.4">
      <c r="A8" s="53">
        <f t="shared" ref="A8:A40" si="0">A7+1</f>
        <v>3</v>
      </c>
      <c r="B8" s="53" t="str">
        <f>Setup!$A$6</f>
        <v>HDR</v>
      </c>
      <c r="C8" s="57">
        <v>2</v>
      </c>
      <c r="D8" s="39" t="str">
        <f>IF(INT((A8-1)/5)&lt;TaskCount,INDEX(vw_ConsultantTaskItems[],MATCH(Setup!$A$6,vw_ConsultantTaskItems[VendorAlpha],0)+MIN(TaskCount,INT((A8-1)/5)),4),"")</f>
        <v>A01</v>
      </c>
      <c r="E8" s="65" t="str">
        <f>IFERROR(VLOOKUP(D8,vw_ConsultantTaskItems[[Task]:[FullID2]],3,FALSE),"")</f>
        <v>Communications Int.</v>
      </c>
      <c r="F8" s="43"/>
      <c r="G8" s="41">
        <f>G7+1</f>
        <v>3</v>
      </c>
      <c r="H8" s="42"/>
      <c r="I8" s="41">
        <f>I7+1</f>
        <v>3</v>
      </c>
      <c r="J8" s="42"/>
    </row>
    <row r="9" spans="1:14" ht="51" customHeight="1" thickBot="1" x14ac:dyDescent="0.4">
      <c r="A9" s="53">
        <f t="shared" si="0"/>
        <v>4</v>
      </c>
      <c r="B9" s="53" t="str">
        <f>Setup!$A$6</f>
        <v>HDR</v>
      </c>
      <c r="C9" s="57">
        <v>2</v>
      </c>
      <c r="D9" s="39" t="str">
        <f>IF(INT((A9-1)/5)&lt;TaskCount,INDEX(vw_ConsultantTaskItems[],MATCH(Setup!$A$6,vw_ConsultantTaskItems[VendorAlpha],0)+MIN(TaskCount,INT((A9-1)/5)),4),"")</f>
        <v>A01</v>
      </c>
      <c r="E9" s="65" t="str">
        <f>IFERROR(VLOOKUP(D9,vw_ConsultantTaskItems[[Task]:[FullID2]],3,FALSE),"")</f>
        <v>Communications Int.</v>
      </c>
      <c r="F9" s="43"/>
      <c r="G9" s="41">
        <f>G8+1</f>
        <v>4</v>
      </c>
      <c r="H9" s="42"/>
      <c r="I9" s="41">
        <f>I8+1</f>
        <v>4</v>
      </c>
      <c r="J9" s="42"/>
    </row>
    <row r="10" spans="1:14" ht="51" hidden="1" customHeight="1" thickBot="1" x14ac:dyDescent="0.4">
      <c r="A10" s="53">
        <f t="shared" si="0"/>
        <v>5</v>
      </c>
      <c r="B10" s="53" t="str">
        <f>Setup!$A$6</f>
        <v>HDR</v>
      </c>
      <c r="C10" s="57">
        <v>2</v>
      </c>
      <c r="D10" s="39" t="str">
        <f>IF(INT((A10-1)/5)&lt;TaskCount,INDEX(vw_ConsultantTaskItems[],MATCH(Setup!$A$6,vw_ConsultantTaskItems[VendorAlpha],0)+MIN(TaskCount,INT((A10-1)/5)),4),"")</f>
        <v>A01</v>
      </c>
      <c r="E10" s="65" t="str">
        <f>IFERROR(VLOOKUP(D10,vw_ConsultantTaskItems[[Task]:[FullID2]],3,FALSE),"")</f>
        <v>Communications Int.</v>
      </c>
      <c r="F10" s="44"/>
      <c r="G10" s="41">
        <f>G9+1</f>
        <v>5</v>
      </c>
      <c r="H10" s="42"/>
      <c r="I10" s="41">
        <f>I9+1</f>
        <v>5</v>
      </c>
      <c r="J10" s="42"/>
    </row>
    <row r="11" spans="1:14" ht="51" customHeight="1" thickBot="1" x14ac:dyDescent="0.4">
      <c r="A11" s="53">
        <f t="shared" si="0"/>
        <v>6</v>
      </c>
      <c r="B11" s="53" t="str">
        <f>Setup!$A$6</f>
        <v>HDR</v>
      </c>
      <c r="C11" s="57">
        <v>2</v>
      </c>
      <c r="D11" s="39" t="str">
        <f>IF(INT((A11-1)/5)&lt;TaskCount,INDEX(vw_ConsultantTaskItems[],MATCH(Setup!$A$6,vw_ConsultantTaskItems[VendorAlpha],0)+MIN(TaskCount,INT((A11-1)/5)),4),"")</f>
        <v>A02</v>
      </c>
      <c r="E11" s="65" t="str">
        <f>IFERROR(VLOOKUP(D11,vw_ConsultantTaskItems[[Task]:[FullID2]],3,FALSE),"")</f>
        <v>Ops Modeling Int.</v>
      </c>
      <c r="F11" s="40">
        <v>0.4</v>
      </c>
      <c r="G11" s="41">
        <v>1</v>
      </c>
      <c r="H11" s="42" t="s">
        <v>838</v>
      </c>
      <c r="I11" s="41">
        <v>1</v>
      </c>
      <c r="J11" s="42" t="s">
        <v>840</v>
      </c>
    </row>
    <row r="12" spans="1:14" ht="51" customHeight="1" thickBot="1" x14ac:dyDescent="0.4">
      <c r="A12" s="53">
        <f t="shared" si="0"/>
        <v>7</v>
      </c>
      <c r="B12" s="53" t="str">
        <f>Setup!$A$6</f>
        <v>HDR</v>
      </c>
      <c r="C12" s="57">
        <v>2</v>
      </c>
      <c r="D12" s="39" t="str">
        <f>IF(INT((A12-1)/5)&lt;TaskCount,INDEX(vw_ConsultantTaskItems[],MATCH(Setup!$A$6,vw_ConsultantTaskItems[VendorAlpha],0)+MIN(TaskCount,INT((A12-1)/5)),4),"")</f>
        <v>A02</v>
      </c>
      <c r="E12" s="65" t="str">
        <f>IFERROR(VLOOKUP(D12,vw_ConsultantTaskItems[[Task]:[FullID2]],3,FALSE),"")</f>
        <v>Ops Modeling Int.</v>
      </c>
      <c r="F12" s="43"/>
      <c r="G12" s="41">
        <f>G11+1</f>
        <v>2</v>
      </c>
      <c r="H12" s="42" t="s">
        <v>837</v>
      </c>
      <c r="I12" s="41">
        <f>I11+1</f>
        <v>2</v>
      </c>
      <c r="J12" s="42" t="s">
        <v>839</v>
      </c>
    </row>
    <row r="13" spans="1:14" ht="51" customHeight="1" thickBot="1" x14ac:dyDescent="0.4">
      <c r="A13" s="53">
        <f t="shared" si="0"/>
        <v>8</v>
      </c>
      <c r="B13" s="53" t="str">
        <f>Setup!$A$6</f>
        <v>HDR</v>
      </c>
      <c r="C13" s="57">
        <v>2</v>
      </c>
      <c r="D13" s="39" t="str">
        <f>IF(INT((A13-1)/5)&lt;TaskCount,INDEX(vw_ConsultantTaskItems[],MATCH(Setup!$A$6,vw_ConsultantTaskItems[VendorAlpha],0)+MIN(TaskCount,INT((A13-1)/5)),4),"")</f>
        <v>A02</v>
      </c>
      <c r="E13" s="65" t="str">
        <f>IFERROR(VLOOKUP(D13,vw_ConsultantTaskItems[[Task]:[FullID2]],3,FALSE),"")</f>
        <v>Ops Modeling Int.</v>
      </c>
      <c r="F13" s="43"/>
      <c r="G13" s="41">
        <f>G12+1</f>
        <v>3</v>
      </c>
      <c r="H13" s="42" t="s">
        <v>841</v>
      </c>
      <c r="I13" s="41">
        <f>I12+1</f>
        <v>3</v>
      </c>
      <c r="J13" s="42" t="s">
        <v>842</v>
      </c>
    </row>
    <row r="14" spans="1:14" ht="51" customHeight="1" thickBot="1" x14ac:dyDescent="0.4">
      <c r="A14" s="53">
        <f t="shared" si="0"/>
        <v>9</v>
      </c>
      <c r="B14" s="53" t="str">
        <f>Setup!$A$6</f>
        <v>HDR</v>
      </c>
      <c r="C14" s="57">
        <v>2</v>
      </c>
      <c r="D14" s="39" t="str">
        <f>IF(INT((A14-1)/5)&lt;TaskCount,INDEX(vw_ConsultantTaskItems[],MATCH(Setup!$A$6,vw_ConsultantTaskItems[VendorAlpha],0)+MIN(TaskCount,INT((A14-1)/5)),4),"")</f>
        <v>A02</v>
      </c>
      <c r="E14" s="65" t="str">
        <f>IFERROR(VLOOKUP(D14,vw_ConsultantTaskItems[[Task]:[FullID2]],3,FALSE),"")</f>
        <v>Ops Modeling Int.</v>
      </c>
      <c r="F14" s="43"/>
      <c r="G14" s="41">
        <f>G13+1</f>
        <v>4</v>
      </c>
      <c r="H14" s="42" t="s">
        <v>843</v>
      </c>
      <c r="I14" s="41">
        <f>I13+1</f>
        <v>4</v>
      </c>
      <c r="J14" s="42" t="s">
        <v>844</v>
      </c>
    </row>
    <row r="15" spans="1:14" ht="51" hidden="1" customHeight="1" thickBot="1" x14ac:dyDescent="0.4">
      <c r="A15" s="53">
        <f t="shared" si="0"/>
        <v>10</v>
      </c>
      <c r="B15" s="53" t="str">
        <f>Setup!$A$6</f>
        <v>HDR</v>
      </c>
      <c r="C15" s="57">
        <v>2</v>
      </c>
      <c r="D15" s="39" t="str">
        <f>IF(INT((A15-1)/5)&lt;TaskCount,INDEX(vw_ConsultantTaskItems[],MATCH(Setup!$A$6,vw_ConsultantTaskItems[VendorAlpha],0)+MIN(TaskCount,INT((A15-1)/5)),4),"")</f>
        <v>A02</v>
      </c>
      <c r="E15" s="65" t="str">
        <f>IFERROR(VLOOKUP(D15,vw_ConsultantTaskItems[[Task]:[FullID2]],3,FALSE),"")</f>
        <v>Ops Modeling Int.</v>
      </c>
      <c r="F15" s="44"/>
      <c r="G15" s="41">
        <f>G14+1</f>
        <v>5</v>
      </c>
      <c r="H15" s="42"/>
      <c r="I15" s="41">
        <f>I14+1</f>
        <v>5</v>
      </c>
      <c r="J15" s="42"/>
    </row>
    <row r="16" spans="1:14" ht="51" customHeight="1" thickBot="1" x14ac:dyDescent="0.4">
      <c r="A16" s="53">
        <f t="shared" si="0"/>
        <v>11</v>
      </c>
      <c r="B16" s="53" t="str">
        <f>Setup!$A$6</f>
        <v>HDR</v>
      </c>
      <c r="C16" s="57">
        <v>2</v>
      </c>
      <c r="D16" s="39" t="str">
        <f>IF(INT((A16-1)/5)&lt;TaskCount,INDEX(vw_ConsultantTaskItems[],MATCH(Setup!$A$6,vw_ConsultantTaskItems[VendorAlpha],0)+MIN(TaskCount,INT((A16-1)/5)),4),"")</f>
        <v>A03</v>
      </c>
      <c r="E16" s="65" t="str">
        <f>IFERROR(VLOOKUP(D16,vw_ConsultantTaskItems[[Task]:[FullID2]],3,FALSE),"")</f>
        <v>Env. Planning Int.</v>
      </c>
      <c r="F16" s="40">
        <f>5/9</f>
        <v>0.55555555555555558</v>
      </c>
      <c r="G16" s="41">
        <v>1</v>
      </c>
      <c r="H16" s="42" t="s">
        <v>845</v>
      </c>
      <c r="I16" s="41">
        <v>1</v>
      </c>
      <c r="J16" s="42" t="s">
        <v>849</v>
      </c>
    </row>
    <row r="17" spans="1:10" ht="51" customHeight="1" thickBot="1" x14ac:dyDescent="0.4">
      <c r="A17" s="53">
        <f t="shared" si="0"/>
        <v>12</v>
      </c>
      <c r="B17" s="53" t="str">
        <f>Setup!$A$6</f>
        <v>HDR</v>
      </c>
      <c r="C17" s="57">
        <v>2</v>
      </c>
      <c r="D17" s="39" t="str">
        <f>IF(INT((A17-1)/5)&lt;TaskCount,INDEX(vw_ConsultantTaskItems[],MATCH(Setup!$A$6,vw_ConsultantTaskItems[VendorAlpha],0)+MIN(TaskCount,INT((A17-1)/5)),4),"")</f>
        <v>A03</v>
      </c>
      <c r="E17" s="65" t="str">
        <f>IFERROR(VLOOKUP(D17,vw_ConsultantTaskItems[[Task]:[FullID2]],3,FALSE),"")</f>
        <v>Env. Planning Int.</v>
      </c>
      <c r="F17" s="43"/>
      <c r="G17" s="41">
        <f>G16+1</f>
        <v>2</v>
      </c>
      <c r="H17" s="42" t="s">
        <v>846</v>
      </c>
      <c r="I17" s="41">
        <f>I16+1</f>
        <v>2</v>
      </c>
      <c r="J17" s="42" t="s">
        <v>850</v>
      </c>
    </row>
    <row r="18" spans="1:10" ht="51" customHeight="1" thickBot="1" x14ac:dyDescent="0.4">
      <c r="A18" s="53">
        <f t="shared" si="0"/>
        <v>13</v>
      </c>
      <c r="B18" s="53" t="str">
        <f>Setup!$A$6</f>
        <v>HDR</v>
      </c>
      <c r="C18" s="57">
        <v>2</v>
      </c>
      <c r="D18" s="39" t="str">
        <f>IF(INT((A18-1)/5)&lt;TaskCount,INDEX(vw_ConsultantTaskItems[],MATCH(Setup!$A$6,vw_ConsultantTaskItems[VendorAlpha],0)+MIN(TaskCount,INT((A18-1)/5)),4),"")</f>
        <v>A03</v>
      </c>
      <c r="E18" s="65" t="str">
        <f>IFERROR(VLOOKUP(D18,vw_ConsultantTaskItems[[Task]:[FullID2]],3,FALSE),"")</f>
        <v>Env. Planning Int.</v>
      </c>
      <c r="F18" s="43"/>
      <c r="G18" s="41">
        <f>G17+1</f>
        <v>3</v>
      </c>
      <c r="H18" s="42" t="s">
        <v>847</v>
      </c>
      <c r="I18" s="41">
        <f>I17+1</f>
        <v>3</v>
      </c>
      <c r="J18" s="42" t="s">
        <v>851</v>
      </c>
    </row>
    <row r="19" spans="1:10" ht="51" customHeight="1" thickBot="1" x14ac:dyDescent="0.4">
      <c r="A19" s="53">
        <f t="shared" si="0"/>
        <v>14</v>
      </c>
      <c r="B19" s="53" t="str">
        <f>Setup!$A$6</f>
        <v>HDR</v>
      </c>
      <c r="C19" s="57">
        <v>2</v>
      </c>
      <c r="D19" s="39" t="str">
        <f>IF(INT((A19-1)/5)&lt;TaskCount,INDEX(vw_ConsultantTaskItems[],MATCH(Setup!$A$6,vw_ConsultantTaskItems[VendorAlpha],0)+MIN(TaskCount,INT((A19-1)/5)),4),"")</f>
        <v>A03</v>
      </c>
      <c r="E19" s="65" t="str">
        <f>IFERROR(VLOOKUP(D19,vw_ConsultantTaskItems[[Task]:[FullID2]],3,FALSE),"")</f>
        <v>Env. Planning Int.</v>
      </c>
      <c r="F19" s="43"/>
      <c r="G19" s="41">
        <f>G18+1</f>
        <v>4</v>
      </c>
      <c r="H19" s="42"/>
      <c r="I19" s="41">
        <f>I18+1</f>
        <v>4</v>
      </c>
      <c r="J19" s="42" t="s">
        <v>848</v>
      </c>
    </row>
    <row r="20" spans="1:10" ht="51" hidden="1" customHeight="1" thickBot="1" x14ac:dyDescent="0.4">
      <c r="A20" s="53">
        <f t="shared" si="0"/>
        <v>15</v>
      </c>
      <c r="B20" s="53" t="str">
        <f>Setup!$A$6</f>
        <v>HDR</v>
      </c>
      <c r="C20" s="57">
        <v>2</v>
      </c>
      <c r="D20" s="39" t="str">
        <f>IF(INT((A20-1)/5)&lt;TaskCount,INDEX(vw_ConsultantTaskItems[],MATCH(Setup!$A$6,vw_ConsultantTaskItems[VendorAlpha],0)+MIN(TaskCount,INT((A20-1)/5)),4),"")</f>
        <v>A03</v>
      </c>
      <c r="E20" s="65" t="str">
        <f>IFERROR(VLOOKUP(D20,vw_ConsultantTaskItems[[Task]:[FullID2]],3,FALSE),"")</f>
        <v>Env. Planning Int.</v>
      </c>
      <c r="F20" s="44"/>
      <c r="G20" s="41">
        <f>G19+1</f>
        <v>5</v>
      </c>
      <c r="H20" s="42"/>
      <c r="I20" s="41">
        <f>I19+1</f>
        <v>5</v>
      </c>
      <c r="J20" s="42"/>
    </row>
    <row r="21" spans="1:10" ht="51" customHeight="1" thickBot="1" x14ac:dyDescent="0.4">
      <c r="A21" s="53">
        <f t="shared" si="0"/>
        <v>16</v>
      </c>
      <c r="B21" s="53" t="str">
        <f>Setup!$A$6</f>
        <v>HDR</v>
      </c>
      <c r="C21" s="57">
        <v>2</v>
      </c>
      <c r="D21" s="39" t="str">
        <f>IF(INT((A21-1)/5)&lt;TaskCount,INDEX(vw_ConsultantTaskItems[],MATCH(Setup!$A$6,vw_ConsultantTaskItems[VendorAlpha],0)+MIN(TaskCount,INT((A21-1)/5)),4),"")</f>
        <v>A04</v>
      </c>
      <c r="E21" s="65" t="str">
        <f>IFERROR(VLOOKUP(D21,vw_ConsultantTaskItems[[Task]:[FullID2]],3,FALSE),"")</f>
        <v>Permitting Int.</v>
      </c>
      <c r="F21" s="40">
        <f>5/9</f>
        <v>0.55555555555555558</v>
      </c>
      <c r="G21" s="41">
        <v>1</v>
      </c>
      <c r="H21" s="42" t="s">
        <v>852</v>
      </c>
      <c r="I21" s="41">
        <v>1</v>
      </c>
      <c r="J21" s="42" t="s">
        <v>859</v>
      </c>
    </row>
    <row r="22" spans="1:10" ht="51" customHeight="1" thickBot="1" x14ac:dyDescent="0.4">
      <c r="A22" s="53">
        <f t="shared" si="0"/>
        <v>17</v>
      </c>
      <c r="B22" s="53" t="str">
        <f>Setup!$A$6</f>
        <v>HDR</v>
      </c>
      <c r="C22" s="57">
        <v>2</v>
      </c>
      <c r="D22" s="39" t="str">
        <f>IF(INT((A22-1)/5)&lt;TaskCount,INDEX(vw_ConsultantTaskItems[],MATCH(Setup!$A$6,vw_ConsultantTaskItems[VendorAlpha],0)+MIN(TaskCount,INT((A22-1)/5)),4),"")</f>
        <v>A04</v>
      </c>
      <c r="E22" s="65" t="str">
        <f>IFERROR(VLOOKUP(D22,vw_ConsultantTaskItems[[Task]:[FullID2]],3,FALSE),"")</f>
        <v>Permitting Int.</v>
      </c>
      <c r="F22" s="43"/>
      <c r="G22" s="41">
        <f>G21+1</f>
        <v>2</v>
      </c>
      <c r="H22" s="42" t="s">
        <v>853</v>
      </c>
      <c r="I22" s="41">
        <f>I21+1</f>
        <v>2</v>
      </c>
      <c r="J22" s="42" t="s">
        <v>858</v>
      </c>
    </row>
    <row r="23" spans="1:10" ht="51" customHeight="1" thickBot="1" x14ac:dyDescent="0.4">
      <c r="A23" s="53">
        <f t="shared" si="0"/>
        <v>18</v>
      </c>
      <c r="B23" s="53" t="str">
        <f>Setup!$A$6</f>
        <v>HDR</v>
      </c>
      <c r="C23" s="57">
        <v>2</v>
      </c>
      <c r="D23" s="39" t="str">
        <f>IF(INT((A23-1)/5)&lt;TaskCount,INDEX(vw_ConsultantTaskItems[],MATCH(Setup!$A$6,vw_ConsultantTaskItems[VendorAlpha],0)+MIN(TaskCount,INT((A23-1)/5)),4),"")</f>
        <v>A04</v>
      </c>
      <c r="E23" s="65" t="str">
        <f>IFERROR(VLOOKUP(D23,vw_ConsultantTaskItems[[Task]:[FullID2]],3,FALSE),"")</f>
        <v>Permitting Int.</v>
      </c>
      <c r="F23" s="43"/>
      <c r="G23" s="41">
        <f>G22+1</f>
        <v>3</v>
      </c>
      <c r="H23" s="42" t="s">
        <v>856</v>
      </c>
      <c r="I23" s="41">
        <f>I22+1</f>
        <v>3</v>
      </c>
      <c r="J23" s="42" t="s">
        <v>857</v>
      </c>
    </row>
    <row r="24" spans="1:10" ht="51" customHeight="1" thickBot="1" x14ac:dyDescent="0.4">
      <c r="A24" s="53">
        <f t="shared" si="0"/>
        <v>19</v>
      </c>
      <c r="B24" s="53" t="str">
        <f>Setup!$A$6</f>
        <v>HDR</v>
      </c>
      <c r="C24" s="57">
        <v>2</v>
      </c>
      <c r="D24" s="39" t="str">
        <f>IF(INT((A24-1)/5)&lt;TaskCount,INDEX(vw_ConsultantTaskItems[],MATCH(Setup!$A$6,vw_ConsultantTaskItems[VendorAlpha],0)+MIN(TaskCount,INT((A24-1)/5)),4),"")</f>
        <v>A04</v>
      </c>
      <c r="E24" s="65" t="str">
        <f>IFERROR(VLOOKUP(D24,vw_ConsultantTaskItems[[Task]:[FullID2]],3,FALSE),"")</f>
        <v>Permitting Int.</v>
      </c>
      <c r="F24" s="43"/>
      <c r="G24" s="41">
        <f>G23+1</f>
        <v>4</v>
      </c>
      <c r="H24" s="42" t="s">
        <v>854</v>
      </c>
      <c r="I24" s="41">
        <f>I23+1</f>
        <v>4</v>
      </c>
      <c r="J24" s="42" t="s">
        <v>855</v>
      </c>
    </row>
    <row r="25" spans="1:10" ht="51" hidden="1" customHeight="1" thickBot="1" x14ac:dyDescent="0.4">
      <c r="A25" s="53">
        <f t="shared" si="0"/>
        <v>20</v>
      </c>
      <c r="B25" s="53" t="str">
        <f>Setup!$A$6</f>
        <v>HDR</v>
      </c>
      <c r="C25" s="57">
        <v>2</v>
      </c>
      <c r="D25" s="39" t="str">
        <f>IF(INT((A25-1)/5)&lt;TaskCount,INDEX(vw_ConsultantTaskItems[],MATCH(Setup!$A$6,vw_ConsultantTaskItems[VendorAlpha],0)+MIN(TaskCount,INT((A25-1)/5)),4),"")</f>
        <v>A04</v>
      </c>
      <c r="E25" s="65" t="str">
        <f>IFERROR(VLOOKUP(D25,vw_ConsultantTaskItems[[Task]:[FullID2]],3,FALSE),"")</f>
        <v>Permitting Int.</v>
      </c>
      <c r="F25" s="44"/>
      <c r="G25" s="41">
        <f>G24+1</f>
        <v>5</v>
      </c>
      <c r="H25" s="42"/>
      <c r="I25" s="41">
        <f>I24+1</f>
        <v>5</v>
      </c>
      <c r="J25" s="42"/>
    </row>
    <row r="26" spans="1:10" ht="51" customHeight="1" thickBot="1" x14ac:dyDescent="0.4">
      <c r="A26" s="53">
        <f t="shared" si="0"/>
        <v>21</v>
      </c>
      <c r="B26" s="53" t="str">
        <f>Setup!$A$6</f>
        <v>HDR</v>
      </c>
      <c r="C26" s="57">
        <v>2</v>
      </c>
      <c r="D26" s="39" t="str">
        <f>IF(INT((A26-1)/5)&lt;TaskCount,INDEX(vw_ConsultantTaskItems[],MATCH(Setup!$A$6,vw_ConsultantTaskItems[VendorAlpha],0)+MIN(TaskCount,INT((A26-1)/5)),4),"")</f>
        <v>A05</v>
      </c>
      <c r="E26" s="65" t="str">
        <f>IFERROR(VLOOKUP(D26,vw_ConsultantTaskItems[[Task]:[FullID2]],3,FALSE),"")</f>
        <v>Real Estate Int.</v>
      </c>
      <c r="F26" s="40">
        <v>0.35</v>
      </c>
      <c r="G26" s="41">
        <v>1</v>
      </c>
      <c r="H26" s="42" t="s">
        <v>860</v>
      </c>
      <c r="I26" s="41">
        <v>1</v>
      </c>
      <c r="J26" s="42" t="s">
        <v>864</v>
      </c>
    </row>
    <row r="27" spans="1:10" ht="51" customHeight="1" thickBot="1" x14ac:dyDescent="0.4">
      <c r="A27" s="53">
        <f t="shared" si="0"/>
        <v>22</v>
      </c>
      <c r="B27" s="53" t="str">
        <f>Setup!$A$6</f>
        <v>HDR</v>
      </c>
      <c r="C27" s="57">
        <v>2</v>
      </c>
      <c r="D27" s="39" t="str">
        <f>IF(INT((A27-1)/5)&lt;TaskCount,INDEX(vw_ConsultantTaskItems[],MATCH(Setup!$A$6,vw_ConsultantTaskItems[VendorAlpha],0)+MIN(TaskCount,INT((A27-1)/5)),4),"")</f>
        <v>A05</v>
      </c>
      <c r="E27" s="65" t="str">
        <f>IFERROR(VLOOKUP(D27,vw_ConsultantTaskItems[[Task]:[FullID2]],3,FALSE),"")</f>
        <v>Real Estate Int.</v>
      </c>
      <c r="F27" s="43"/>
      <c r="G27" s="41">
        <f>G26+1</f>
        <v>2</v>
      </c>
      <c r="H27" s="42" t="s">
        <v>861</v>
      </c>
      <c r="I27" s="41">
        <f>I26+1</f>
        <v>2</v>
      </c>
      <c r="J27" s="42" t="s">
        <v>865</v>
      </c>
    </row>
    <row r="28" spans="1:10" ht="51" customHeight="1" thickBot="1" x14ac:dyDescent="0.4">
      <c r="A28" s="53">
        <f t="shared" si="0"/>
        <v>23</v>
      </c>
      <c r="B28" s="53" t="str">
        <f>Setup!$A$6</f>
        <v>HDR</v>
      </c>
      <c r="C28" s="57">
        <v>2</v>
      </c>
      <c r="D28" s="39" t="str">
        <f>IF(INT((A28-1)/5)&lt;TaskCount,INDEX(vw_ConsultantTaskItems[],MATCH(Setup!$A$6,vw_ConsultantTaskItems[VendorAlpha],0)+MIN(TaskCount,INT((A28-1)/5)),4),"")</f>
        <v>A05</v>
      </c>
      <c r="E28" s="65" t="str">
        <f>IFERROR(VLOOKUP(D28,vw_ConsultantTaskItems[[Task]:[FullID2]],3,FALSE),"")</f>
        <v>Real Estate Int.</v>
      </c>
      <c r="F28" s="43"/>
      <c r="G28" s="41">
        <f>G27+1</f>
        <v>3</v>
      </c>
      <c r="H28" s="42" t="s">
        <v>862</v>
      </c>
      <c r="I28" s="41">
        <f>I27+1</f>
        <v>3</v>
      </c>
      <c r="J28" s="42"/>
    </row>
    <row r="29" spans="1:10" ht="51" customHeight="1" thickBot="1" x14ac:dyDescent="0.4">
      <c r="A29" s="53">
        <f t="shared" si="0"/>
        <v>24</v>
      </c>
      <c r="B29" s="53" t="str">
        <f>Setup!$A$6</f>
        <v>HDR</v>
      </c>
      <c r="C29" s="57">
        <v>2</v>
      </c>
      <c r="D29" s="39" t="str">
        <f>IF(INT((A29-1)/5)&lt;TaskCount,INDEX(vw_ConsultantTaskItems[],MATCH(Setup!$A$6,vw_ConsultantTaskItems[VendorAlpha],0)+MIN(TaskCount,INT((A29-1)/5)),4),"")</f>
        <v>A05</v>
      </c>
      <c r="E29" s="65" t="str">
        <f>IFERROR(VLOOKUP(D29,vw_ConsultantTaskItems[[Task]:[FullID2]],3,FALSE),"")</f>
        <v>Real Estate Int.</v>
      </c>
      <c r="F29" s="43"/>
      <c r="G29" s="41">
        <f>G28+1</f>
        <v>4</v>
      </c>
      <c r="H29" s="42" t="s">
        <v>863</v>
      </c>
      <c r="I29" s="41">
        <f>I28+1</f>
        <v>4</v>
      </c>
      <c r="J29" s="42"/>
    </row>
    <row r="30" spans="1:10" ht="51" hidden="1" customHeight="1" thickBot="1" x14ac:dyDescent="0.4">
      <c r="A30" s="53">
        <f t="shared" si="0"/>
        <v>25</v>
      </c>
      <c r="B30" s="53" t="str">
        <f>Setup!$A$6</f>
        <v>HDR</v>
      </c>
      <c r="C30" s="57">
        <v>2</v>
      </c>
      <c r="D30" s="39" t="str">
        <f>IF(INT((A30-1)/5)&lt;TaskCount,INDEX(vw_ConsultantTaskItems[],MATCH(Setup!$A$6,vw_ConsultantTaskItems[VendorAlpha],0)+MIN(TaskCount,INT((A30-1)/5)),4),"")</f>
        <v>A05</v>
      </c>
      <c r="E30" s="65" t="str">
        <f>IFERROR(VLOOKUP(D30,vw_ConsultantTaskItems[[Task]:[FullID2]],3,FALSE),"")</f>
        <v>Real Estate Int.</v>
      </c>
      <c r="F30" s="44"/>
      <c r="G30" s="41">
        <f>G29+1</f>
        <v>5</v>
      </c>
      <c r="H30" s="42"/>
      <c r="I30" s="41">
        <f>I29+1</f>
        <v>5</v>
      </c>
      <c r="J30" s="42"/>
    </row>
    <row r="31" spans="1:10" ht="51" customHeight="1" thickBot="1" x14ac:dyDescent="0.4">
      <c r="A31" s="53">
        <f t="shared" si="0"/>
        <v>26</v>
      </c>
      <c r="B31" s="53" t="str">
        <f>Setup!$A$6</f>
        <v>HDR</v>
      </c>
      <c r="C31" s="57">
        <v>2</v>
      </c>
      <c r="D31" s="39" t="str">
        <f>IF(INT((A31-1)/5)&lt;TaskCount,INDEX(vw_ConsultantTaskItems[],MATCH(Setup!$A$6,vw_ConsultantTaskItems[VendorAlpha],0)+MIN(TaskCount,INT((A31-1)/5)),4),"")</f>
        <v>A06</v>
      </c>
      <c r="E31" s="65" t="str">
        <f>IFERROR(VLOOKUP(D31,vw_ConsultantTaskItems[[Task]:[FullID2]],3,FALSE),"")</f>
        <v>Engineering Int.</v>
      </c>
      <c r="F31" s="40">
        <f>5/9</f>
        <v>0.55555555555555558</v>
      </c>
      <c r="G31" s="41">
        <v>1</v>
      </c>
      <c r="H31" s="42" t="s">
        <v>866</v>
      </c>
      <c r="I31" s="41">
        <v>1</v>
      </c>
      <c r="J31" s="42" t="s">
        <v>869</v>
      </c>
    </row>
    <row r="32" spans="1:10" ht="51" customHeight="1" thickBot="1" x14ac:dyDescent="0.4">
      <c r="A32" s="53">
        <f t="shared" si="0"/>
        <v>27</v>
      </c>
      <c r="B32" s="53" t="str">
        <f>Setup!$A$6</f>
        <v>HDR</v>
      </c>
      <c r="C32" s="57">
        <v>2</v>
      </c>
      <c r="D32" s="39" t="str">
        <f>IF(INT((A32-1)/5)&lt;TaskCount,INDEX(vw_ConsultantTaskItems[],MATCH(Setup!$A$6,vw_ConsultantTaskItems[VendorAlpha],0)+MIN(TaskCount,INT((A32-1)/5)),4),"")</f>
        <v>A06</v>
      </c>
      <c r="E32" s="65" t="str">
        <f>IFERROR(VLOOKUP(D32,vw_ConsultantTaskItems[[Task]:[FullID2]],3,FALSE),"")</f>
        <v>Engineering Int.</v>
      </c>
      <c r="F32" s="43"/>
      <c r="G32" s="41">
        <f>G31+1</f>
        <v>2</v>
      </c>
      <c r="H32" s="42" t="s">
        <v>867</v>
      </c>
      <c r="I32" s="41">
        <f>I31+1</f>
        <v>2</v>
      </c>
      <c r="J32" s="42" t="s">
        <v>870</v>
      </c>
    </row>
    <row r="33" spans="1:10" ht="51" customHeight="1" thickBot="1" x14ac:dyDescent="0.4">
      <c r="A33" s="53">
        <f t="shared" si="0"/>
        <v>28</v>
      </c>
      <c r="B33" s="53" t="str">
        <f>Setup!$A$6</f>
        <v>HDR</v>
      </c>
      <c r="C33" s="57">
        <v>2</v>
      </c>
      <c r="D33" s="39" t="str">
        <f>IF(INT((A33-1)/5)&lt;TaskCount,INDEX(vw_ConsultantTaskItems[],MATCH(Setup!$A$6,vw_ConsultantTaskItems[VendorAlpha],0)+MIN(TaskCount,INT((A33-1)/5)),4),"")</f>
        <v>A06</v>
      </c>
      <c r="E33" s="65" t="str">
        <f>IFERROR(VLOOKUP(D33,vw_ConsultantTaskItems[[Task]:[FullID2]],3,FALSE),"")</f>
        <v>Engineering Int.</v>
      </c>
      <c r="F33" s="43"/>
      <c r="G33" s="41">
        <f>G32+1</f>
        <v>3</v>
      </c>
      <c r="H33" s="42" t="s">
        <v>868</v>
      </c>
      <c r="I33" s="41">
        <f>I32+1</f>
        <v>3</v>
      </c>
      <c r="J33" s="42" t="s">
        <v>871</v>
      </c>
    </row>
    <row r="34" spans="1:10" ht="51" customHeight="1" thickBot="1" x14ac:dyDescent="0.4">
      <c r="A34" s="53">
        <f t="shared" si="0"/>
        <v>29</v>
      </c>
      <c r="B34" s="53" t="str">
        <f>Setup!$A$6</f>
        <v>HDR</v>
      </c>
      <c r="C34" s="57">
        <v>2</v>
      </c>
      <c r="D34" s="39" t="str">
        <f>IF(INT((A34-1)/5)&lt;TaskCount,INDEX(vw_ConsultantTaskItems[],MATCH(Setup!$A$6,vw_ConsultantTaskItems[VendorAlpha],0)+MIN(TaskCount,INT((A34-1)/5)),4),"")</f>
        <v>A06</v>
      </c>
      <c r="E34" s="65" t="str">
        <f>IFERROR(VLOOKUP(D34,vw_ConsultantTaskItems[[Task]:[FullID2]],3,FALSE),"")</f>
        <v>Engineering Int.</v>
      </c>
      <c r="F34" s="43"/>
      <c r="G34" s="41">
        <f>G33+1</f>
        <v>4</v>
      </c>
      <c r="H34" s="42"/>
      <c r="I34" s="41">
        <f>I33+1</f>
        <v>4</v>
      </c>
      <c r="J34" s="42"/>
    </row>
    <row r="35" spans="1:10" ht="51" hidden="1" customHeight="1" thickBot="1" x14ac:dyDescent="0.4">
      <c r="A35" s="53">
        <f t="shared" si="0"/>
        <v>30</v>
      </c>
      <c r="B35" s="53" t="str">
        <f>Setup!$A$6</f>
        <v>HDR</v>
      </c>
      <c r="C35" s="57">
        <v>2</v>
      </c>
      <c r="D35" s="39" t="str">
        <f>IF(INT((A35-1)/5)&lt;TaskCount,INDEX(vw_ConsultantTaskItems[],MATCH(Setup!$A$6,vw_ConsultantTaskItems[VendorAlpha],0)+MIN(TaskCount,INT((A35-1)/5)),4),"")</f>
        <v>A06</v>
      </c>
      <c r="E35" s="65" t="str">
        <f>IFERROR(VLOOKUP(D35,vw_ConsultantTaskItems[[Task]:[FullID2]],3,FALSE),"")</f>
        <v>Engineering Int.</v>
      </c>
      <c r="F35" s="44"/>
      <c r="G35" s="41">
        <f>G34+1</f>
        <v>5</v>
      </c>
      <c r="H35" s="42"/>
      <c r="I35" s="41">
        <f>I34+1</f>
        <v>5</v>
      </c>
      <c r="J35" s="42"/>
    </row>
    <row r="36" spans="1:10" ht="51" customHeight="1" thickBot="1" x14ac:dyDescent="0.4">
      <c r="A36" s="53">
        <f t="shared" si="0"/>
        <v>31</v>
      </c>
      <c r="B36" s="53" t="str">
        <f>Setup!$A$6</f>
        <v>HDR</v>
      </c>
      <c r="C36" s="57">
        <v>2</v>
      </c>
      <c r="D36" s="39" t="str">
        <f>IF(INT((A36-1)/5)&lt;TaskCount,INDEX(vw_ConsultantTaskItems[],MATCH(Setup!$A$6,vw_ConsultantTaskItems[VendorAlpha],0)+MIN(TaskCount,INT((A36-1)/5)),4),"")</f>
        <v>A07</v>
      </c>
      <c r="E36" s="65" t="str">
        <f>IFERROR(VLOOKUP(D36,vw_ConsultantTaskItems[[Task]:[FullID2]],3,FALSE),"")</f>
        <v>Geotech Int.</v>
      </c>
      <c r="F36" s="40">
        <v>1</v>
      </c>
      <c r="G36" s="41">
        <v>1</v>
      </c>
      <c r="H36" s="42" t="s">
        <v>836</v>
      </c>
      <c r="I36" s="41">
        <v>1</v>
      </c>
      <c r="J36" s="42" t="s">
        <v>836</v>
      </c>
    </row>
    <row r="37" spans="1:10" ht="51" customHeight="1" thickBot="1" x14ac:dyDescent="0.4">
      <c r="A37" s="53">
        <f t="shared" si="0"/>
        <v>32</v>
      </c>
      <c r="B37" s="53" t="str">
        <f>Setup!$A$6</f>
        <v>HDR</v>
      </c>
      <c r="C37" s="57">
        <v>2</v>
      </c>
      <c r="D37" s="39" t="str">
        <f>IF(INT((A37-1)/5)&lt;TaskCount,INDEX(vw_ConsultantTaskItems[],MATCH(Setup!$A$6,vw_ConsultantTaskItems[VendorAlpha],0)+MIN(TaskCount,INT((A37-1)/5)),4),"")</f>
        <v>A07</v>
      </c>
      <c r="E37" s="65" t="str">
        <f>IFERROR(VLOOKUP(D37,vw_ConsultantTaskItems[[Task]:[FullID2]],3,FALSE),"")</f>
        <v>Geotech Int.</v>
      </c>
      <c r="F37" s="43"/>
      <c r="G37" s="41">
        <f>G36+1</f>
        <v>2</v>
      </c>
      <c r="H37" s="42"/>
      <c r="I37" s="41">
        <f>I36+1</f>
        <v>2</v>
      </c>
      <c r="J37" s="42"/>
    </row>
    <row r="38" spans="1:10" ht="51" customHeight="1" thickBot="1" x14ac:dyDescent="0.4">
      <c r="A38" s="53">
        <f t="shared" si="0"/>
        <v>33</v>
      </c>
      <c r="B38" s="53" t="str">
        <f>Setup!$A$6</f>
        <v>HDR</v>
      </c>
      <c r="C38" s="57">
        <v>2</v>
      </c>
      <c r="D38" s="39" t="str">
        <f>IF(INT((A38-1)/5)&lt;TaskCount,INDEX(vw_ConsultantTaskItems[],MATCH(Setup!$A$6,vw_ConsultantTaskItems[VendorAlpha],0)+MIN(TaskCount,INT((A38-1)/5)),4),"")</f>
        <v>A07</v>
      </c>
      <c r="E38" s="65" t="str">
        <f>IFERROR(VLOOKUP(D38,vw_ConsultantTaskItems[[Task]:[FullID2]],3,FALSE),"")</f>
        <v>Geotech Int.</v>
      </c>
      <c r="F38" s="43"/>
      <c r="G38" s="41">
        <f>G37+1</f>
        <v>3</v>
      </c>
      <c r="H38" s="42"/>
      <c r="I38" s="41">
        <f>I37+1</f>
        <v>3</v>
      </c>
      <c r="J38" s="42"/>
    </row>
    <row r="39" spans="1:10" ht="51" customHeight="1" thickBot="1" x14ac:dyDescent="0.4">
      <c r="A39" s="53">
        <f t="shared" si="0"/>
        <v>34</v>
      </c>
      <c r="B39" s="53" t="str">
        <f>Setup!$A$6</f>
        <v>HDR</v>
      </c>
      <c r="C39" s="57">
        <v>2</v>
      </c>
      <c r="D39" s="39" t="str">
        <f>IF(INT((A39-1)/5)&lt;TaskCount,INDEX(vw_ConsultantTaskItems[],MATCH(Setup!$A$6,vw_ConsultantTaskItems[VendorAlpha],0)+MIN(TaskCount,INT((A39-1)/5)),4),"")</f>
        <v>A07</v>
      </c>
      <c r="E39" s="65" t="str">
        <f>IFERROR(VLOOKUP(D39,vw_ConsultantTaskItems[[Task]:[FullID2]],3,FALSE),"")</f>
        <v>Geotech Int.</v>
      </c>
      <c r="F39" s="43"/>
      <c r="G39" s="41">
        <f>G38+1</f>
        <v>4</v>
      </c>
      <c r="H39" s="42"/>
      <c r="I39" s="41">
        <f>I38+1</f>
        <v>4</v>
      </c>
      <c r="J39" s="42"/>
    </row>
    <row r="40" spans="1:10" ht="51" hidden="1" customHeight="1" thickBot="1" x14ac:dyDescent="0.4">
      <c r="A40" s="53">
        <f t="shared" si="0"/>
        <v>35</v>
      </c>
      <c r="B40" s="53" t="str">
        <f>Setup!$A$6</f>
        <v>HDR</v>
      </c>
      <c r="C40" s="57">
        <v>2</v>
      </c>
      <c r="D40" s="39" t="str">
        <f>IF(INT((A40-1)/5)&lt;TaskCount,INDEX(vw_ConsultantTaskItems[],MATCH(Setup!$A$6,vw_ConsultantTaskItems[VendorAlpha],0)+MIN(TaskCount,INT((A40-1)/5)),4),"")</f>
        <v>A07</v>
      </c>
      <c r="E40" s="65" t="str">
        <f>IFERROR(VLOOKUP(D40,vw_ConsultantTaskItems[[Task]:[FullID2]],3,FALSE),"")</f>
        <v>Geotech Int.</v>
      </c>
      <c r="F40" s="44"/>
      <c r="G40" s="41">
        <f>G39+1</f>
        <v>5</v>
      </c>
      <c r="H40" s="42"/>
      <c r="I40" s="41">
        <f>I39+1</f>
        <v>5</v>
      </c>
      <c r="J40" s="42"/>
    </row>
    <row r="41" spans="1:10" ht="51" customHeight="1" thickBot="1" x14ac:dyDescent="0.4">
      <c r="A41" s="53">
        <f t="shared" ref="A41:A45" si="1">A40+1</f>
        <v>36</v>
      </c>
      <c r="B41" s="53" t="str">
        <f>Setup!$A$6</f>
        <v>HDR</v>
      </c>
      <c r="C41" s="57">
        <v>2</v>
      </c>
      <c r="D41" s="39" t="str">
        <f>IF(INT((A41-1)/5)&lt;TaskCount,INDEX(vw_ConsultantTaskItems[],MATCH(Setup!$A$6,vw_ConsultantTaskItems[VendorAlpha],0)+MIN(TaskCount,INT((A41-1)/5)),4),"")</f>
        <v>A08</v>
      </c>
      <c r="E41" s="65" t="str">
        <f>IFERROR(VLOOKUP(D41,vw_ConsultantTaskItems[[Task]:[FullID2]],3,FALSE),"")</f>
        <v>Controls Int.</v>
      </c>
      <c r="F41" s="40">
        <f>5/9</f>
        <v>0.55555555555555558</v>
      </c>
      <c r="G41" s="41">
        <v>1</v>
      </c>
      <c r="H41" s="42" t="s">
        <v>876</v>
      </c>
      <c r="I41" s="41">
        <v>1</v>
      </c>
      <c r="J41" s="42" t="s">
        <v>877</v>
      </c>
    </row>
    <row r="42" spans="1:10" ht="51" customHeight="1" thickBot="1" x14ac:dyDescent="0.4">
      <c r="A42" s="53">
        <f t="shared" si="1"/>
        <v>37</v>
      </c>
      <c r="B42" s="53" t="str">
        <f>Setup!$A$6</f>
        <v>HDR</v>
      </c>
      <c r="C42" s="57">
        <v>2</v>
      </c>
      <c r="D42" s="39" t="str">
        <f>IF(INT((A42-1)/5)&lt;TaskCount,INDEX(vw_ConsultantTaskItems[],MATCH(Setup!$A$6,vw_ConsultantTaskItems[VendorAlpha],0)+MIN(TaskCount,INT((A42-1)/5)),4),"")</f>
        <v>A08</v>
      </c>
      <c r="E42" s="65" t="str">
        <f>IFERROR(VLOOKUP(D42,vw_ConsultantTaskItems[[Task]:[FullID2]],3,FALSE),"")</f>
        <v>Controls Int.</v>
      </c>
      <c r="F42" s="43"/>
      <c r="G42" s="41">
        <f>G41+1</f>
        <v>2</v>
      </c>
      <c r="H42" s="42" t="s">
        <v>872</v>
      </c>
      <c r="I42" s="41">
        <f>I41+1</f>
        <v>2</v>
      </c>
      <c r="J42" s="42" t="s">
        <v>878</v>
      </c>
    </row>
    <row r="43" spans="1:10" ht="51" customHeight="1" thickBot="1" x14ac:dyDescent="0.4">
      <c r="A43" s="53">
        <f t="shared" si="1"/>
        <v>38</v>
      </c>
      <c r="B43" s="53" t="str">
        <f>Setup!$A$6</f>
        <v>HDR</v>
      </c>
      <c r="C43" s="57">
        <v>2</v>
      </c>
      <c r="D43" s="39" t="str">
        <f>IF(INT((A43-1)/5)&lt;TaskCount,INDEX(vw_ConsultantTaskItems[],MATCH(Setup!$A$6,vw_ConsultantTaskItems[VendorAlpha],0)+MIN(TaskCount,INT((A43-1)/5)),4),"")</f>
        <v>A08</v>
      </c>
      <c r="E43" s="65" t="str">
        <f>IFERROR(VLOOKUP(D43,vw_ConsultantTaskItems[[Task]:[FullID2]],3,FALSE),"")</f>
        <v>Controls Int.</v>
      </c>
      <c r="F43" s="43"/>
      <c r="G43" s="41">
        <f>G42+1</f>
        <v>3</v>
      </c>
      <c r="H43" s="42" t="s">
        <v>873</v>
      </c>
      <c r="I43" s="41">
        <f>I42+1</f>
        <v>3</v>
      </c>
      <c r="J43" s="42" t="s">
        <v>875</v>
      </c>
    </row>
    <row r="44" spans="1:10" ht="51" customHeight="1" thickBot="1" x14ac:dyDescent="0.4">
      <c r="A44" s="53">
        <f t="shared" si="1"/>
        <v>39</v>
      </c>
      <c r="B44" s="53" t="str">
        <f>Setup!$A$6</f>
        <v>HDR</v>
      </c>
      <c r="C44" s="57">
        <v>2</v>
      </c>
      <c r="D44" s="39" t="str">
        <f>IF(INT((A44-1)/5)&lt;TaskCount,INDEX(vw_ConsultantTaskItems[],MATCH(Setup!$A$6,vw_ConsultantTaskItems[VendorAlpha],0)+MIN(TaskCount,INT((A44-1)/5)),4),"")</f>
        <v>A08</v>
      </c>
      <c r="E44" s="65" t="str">
        <f>IFERROR(VLOOKUP(D44,vw_ConsultantTaskItems[[Task]:[FullID2]],3,FALSE),"")</f>
        <v>Controls Int.</v>
      </c>
      <c r="F44" s="43"/>
      <c r="G44" s="41">
        <f>G43+1</f>
        <v>4</v>
      </c>
      <c r="H44" s="42" t="s">
        <v>874</v>
      </c>
      <c r="I44" s="41">
        <f>I43+1</f>
        <v>4</v>
      </c>
      <c r="J44" s="42"/>
    </row>
    <row r="45" spans="1:10" ht="51" hidden="1" customHeight="1" thickBot="1" x14ac:dyDescent="0.4">
      <c r="A45" s="53">
        <f t="shared" si="1"/>
        <v>40</v>
      </c>
      <c r="B45" s="53" t="str">
        <f>Setup!$A$6</f>
        <v>HDR</v>
      </c>
      <c r="C45" s="57">
        <v>2</v>
      </c>
      <c r="D45" s="39" t="str">
        <f>IF(INT((A45-1)/5)&lt;TaskCount,INDEX(vw_ConsultantTaskItems[],MATCH(Setup!$A$6,vw_ConsultantTaskItems[VendorAlpha],0)+MIN(TaskCount,INT((A45-1)/5)),4),"")</f>
        <v>A08</v>
      </c>
      <c r="E45" s="65" t="str">
        <f>IFERROR(VLOOKUP(D45,vw_ConsultantTaskItems[[Task]:[FullID2]],3,FALSE),"")</f>
        <v>Controls Int.</v>
      </c>
      <c r="F45" s="44"/>
      <c r="G45" s="41">
        <f>G44+1</f>
        <v>5</v>
      </c>
      <c r="H45" s="42"/>
      <c r="I45" s="41">
        <f>I44+1</f>
        <v>5</v>
      </c>
      <c r="J45" s="42"/>
    </row>
    <row r="46" spans="1:10" ht="51" customHeight="1" thickBot="1" x14ac:dyDescent="0.4">
      <c r="A46" s="53">
        <f t="shared" ref="A46:A55" si="2">A45+1</f>
        <v>41</v>
      </c>
      <c r="B46" s="53" t="str">
        <f>Setup!$A$6</f>
        <v>HDR</v>
      </c>
      <c r="C46" s="57">
        <v>2</v>
      </c>
      <c r="D46" s="39" t="str">
        <f>IF(INT((A46-1)/5)&lt;TaskCount,INDEX(vw_ConsultantTaskItems[],MATCH(Setup!$A$6,vw_ConsultantTaskItems[VendorAlpha],0)+MIN(TaskCount,INT((A46-1)/5)),4),"")</f>
        <v>A09</v>
      </c>
      <c r="E46" s="65" t="str">
        <f>IFERROR(VLOOKUP(D46,vw_ConsultantTaskItems[[Task]:[FullID2]],3,FALSE),"")</f>
        <v>General Int.</v>
      </c>
      <c r="F46" s="40">
        <v>0.6</v>
      </c>
      <c r="G46" s="41">
        <v>1</v>
      </c>
      <c r="H46" s="42" t="s">
        <v>879</v>
      </c>
      <c r="I46" s="41">
        <v>1</v>
      </c>
      <c r="J46" s="42" t="s">
        <v>881</v>
      </c>
    </row>
    <row r="47" spans="1:10" ht="51" customHeight="1" thickBot="1" x14ac:dyDescent="0.4">
      <c r="A47" s="53">
        <f t="shared" si="2"/>
        <v>42</v>
      </c>
      <c r="B47" s="53" t="str">
        <f>Setup!$A$6</f>
        <v>HDR</v>
      </c>
      <c r="C47" s="57">
        <v>2</v>
      </c>
      <c r="D47" s="39" t="str">
        <f>IF(INT((A47-1)/5)&lt;TaskCount,INDEX(vw_ConsultantTaskItems[],MATCH(Setup!$A$6,vw_ConsultantTaskItems[VendorAlpha],0)+MIN(TaskCount,INT((A47-1)/5)),4),"")</f>
        <v>A09</v>
      </c>
      <c r="E47" s="65" t="str">
        <f>IFERROR(VLOOKUP(D47,vw_ConsultantTaskItems[[Task]:[FullID2]],3,FALSE),"")</f>
        <v>General Int.</v>
      </c>
      <c r="F47" s="43"/>
      <c r="G47" s="41">
        <f>G46+1</f>
        <v>2</v>
      </c>
      <c r="H47" s="42" t="s">
        <v>880</v>
      </c>
      <c r="I47" s="41">
        <f>I46+1</f>
        <v>2</v>
      </c>
      <c r="J47" s="42" t="s">
        <v>882</v>
      </c>
    </row>
    <row r="48" spans="1:10" ht="51" customHeight="1" thickBot="1" x14ac:dyDescent="0.4">
      <c r="A48" s="53">
        <f t="shared" si="2"/>
        <v>43</v>
      </c>
      <c r="B48" s="53" t="str">
        <f>Setup!$A$6</f>
        <v>HDR</v>
      </c>
      <c r="C48" s="57">
        <v>2</v>
      </c>
      <c r="D48" s="39" t="str">
        <f>IF(INT((A48-1)/5)&lt;TaskCount,INDEX(vw_ConsultantTaskItems[],MATCH(Setup!$A$6,vw_ConsultantTaskItems[VendorAlpha],0)+MIN(TaskCount,INT((A48-1)/5)),4),"")</f>
        <v>A09</v>
      </c>
      <c r="E48" s="65" t="str">
        <f>IFERROR(VLOOKUP(D48,vw_ConsultantTaskItems[[Task]:[FullID2]],3,FALSE),"")</f>
        <v>General Int.</v>
      </c>
      <c r="F48" s="43"/>
      <c r="G48" s="41">
        <f>G47+1</f>
        <v>3</v>
      </c>
      <c r="H48" s="42"/>
      <c r="I48" s="41">
        <f>I47+1</f>
        <v>3</v>
      </c>
      <c r="J48" s="42" t="s">
        <v>883</v>
      </c>
    </row>
    <row r="49" spans="1:10" ht="51" customHeight="1" thickBot="1" x14ac:dyDescent="0.4">
      <c r="A49" s="53">
        <f t="shared" si="2"/>
        <v>44</v>
      </c>
      <c r="B49" s="53" t="str">
        <f>Setup!$A$6</f>
        <v>HDR</v>
      </c>
      <c r="C49" s="57">
        <v>2</v>
      </c>
      <c r="D49" s="39" t="str">
        <f>IF(INT((A49-1)/5)&lt;TaskCount,INDEX(vw_ConsultantTaskItems[],MATCH(Setup!$A$6,vw_ConsultantTaskItems[VendorAlpha],0)+MIN(TaskCount,INT((A49-1)/5)),4),"")</f>
        <v>A09</v>
      </c>
      <c r="E49" s="65" t="str">
        <f>IFERROR(VLOOKUP(D49,vw_ConsultantTaskItems[[Task]:[FullID2]],3,FALSE),"")</f>
        <v>General Int.</v>
      </c>
      <c r="F49" s="43"/>
      <c r="G49" s="41">
        <f>G48+1</f>
        <v>4</v>
      </c>
      <c r="H49" s="42"/>
      <c r="I49" s="41">
        <f>I48+1</f>
        <v>4</v>
      </c>
      <c r="J49" s="42"/>
    </row>
    <row r="50" spans="1:10" ht="51" hidden="1" customHeight="1" thickBot="1" x14ac:dyDescent="0.4">
      <c r="A50" s="53">
        <f t="shared" si="2"/>
        <v>45</v>
      </c>
      <c r="B50" s="53" t="str">
        <f>Setup!$A$6</f>
        <v>HDR</v>
      </c>
      <c r="C50" s="57">
        <v>2</v>
      </c>
      <c r="D50" s="39" t="str">
        <f>IF(INT((A50-1)/5)&lt;TaskCount,INDEX(vw_ConsultantTaskItems[],MATCH(Setup!$A$6,vw_ConsultantTaskItems[VendorAlpha],0)+MIN(TaskCount,INT((A50-1)/5)),4),"")</f>
        <v>A09</v>
      </c>
      <c r="E50" s="65" t="str">
        <f>IFERROR(VLOOKUP(D50,vw_ConsultantTaskItems[[Task]:[FullID2]],3,FALSE),"")</f>
        <v>General Int.</v>
      </c>
      <c r="F50" s="44"/>
      <c r="G50" s="41">
        <f>G49+1</f>
        <v>5</v>
      </c>
      <c r="H50" s="42"/>
      <c r="I50" s="41">
        <f>I49+1</f>
        <v>5</v>
      </c>
      <c r="J50" s="42"/>
    </row>
    <row r="51" spans="1:10" ht="51" customHeight="1" thickBot="1" x14ac:dyDescent="0.4">
      <c r="A51" s="53">
        <f t="shared" si="2"/>
        <v>46</v>
      </c>
      <c r="B51" s="53" t="str">
        <f>Setup!$A$6</f>
        <v>HDR</v>
      </c>
      <c r="C51" s="57">
        <v>2</v>
      </c>
      <c r="D51" s="39" t="str">
        <f>IF(INT((A51-1)/5)&lt;TaskCount,INDEX(vw_ConsultantTaskItems[],MATCH(Setup!$A$6,vw_ConsultantTaskItems[VendorAlpha],0)+MIN(TaskCount,INT((A51-1)/5)),4),"")</f>
        <v>A10</v>
      </c>
      <c r="E51" s="65" t="str">
        <f>IFERROR(VLOOKUP(D51,vw_ConsultantTaskItems[[Task]:[FullID2]],3,FALSE),"")</f>
        <v>Authority's Engineer</v>
      </c>
      <c r="F51" s="40">
        <v>1</v>
      </c>
      <c r="G51" s="41">
        <v>1</v>
      </c>
      <c r="H51" s="42" t="s">
        <v>836</v>
      </c>
      <c r="I51" s="41">
        <v>1</v>
      </c>
      <c r="J51" s="42" t="s">
        <v>836</v>
      </c>
    </row>
    <row r="52" spans="1:10" ht="51" customHeight="1" thickBot="1" x14ac:dyDescent="0.4">
      <c r="A52" s="53">
        <f t="shared" si="2"/>
        <v>47</v>
      </c>
      <c r="B52" s="53" t="str">
        <f>Setup!$A$6</f>
        <v>HDR</v>
      </c>
      <c r="C52" s="57">
        <v>2</v>
      </c>
      <c r="D52" s="39" t="str">
        <f>IF(INT((A52-1)/5)&lt;TaskCount,INDEX(vw_ConsultantTaskItems[],MATCH(Setup!$A$6,vw_ConsultantTaskItems[VendorAlpha],0)+MIN(TaskCount,INT((A52-1)/5)),4),"")</f>
        <v>A10</v>
      </c>
      <c r="E52" s="65" t="str">
        <f>IFERROR(VLOOKUP(D52,vw_ConsultantTaskItems[[Task]:[FullID2]],3,FALSE),"")</f>
        <v>Authority's Engineer</v>
      </c>
      <c r="F52" s="43"/>
      <c r="G52" s="41">
        <f>G51+1</f>
        <v>2</v>
      </c>
      <c r="H52" s="42"/>
      <c r="I52" s="41">
        <f>I51+1</f>
        <v>2</v>
      </c>
      <c r="J52" s="42"/>
    </row>
    <row r="53" spans="1:10" ht="51" customHeight="1" thickBot="1" x14ac:dyDescent="0.4">
      <c r="A53" s="53">
        <f t="shared" si="2"/>
        <v>48</v>
      </c>
      <c r="B53" s="53" t="str">
        <f>Setup!$A$6</f>
        <v>HDR</v>
      </c>
      <c r="C53" s="57">
        <v>2</v>
      </c>
      <c r="D53" s="39" t="str">
        <f>IF(INT((A53-1)/5)&lt;TaskCount,INDEX(vw_ConsultantTaskItems[],MATCH(Setup!$A$6,vw_ConsultantTaskItems[VendorAlpha],0)+MIN(TaskCount,INT((A53-1)/5)),4),"")</f>
        <v>A10</v>
      </c>
      <c r="E53" s="65" t="str">
        <f>IFERROR(VLOOKUP(D53,vw_ConsultantTaskItems[[Task]:[FullID2]],3,FALSE),"")</f>
        <v>Authority's Engineer</v>
      </c>
      <c r="F53" s="43"/>
      <c r="G53" s="41">
        <f>G52+1</f>
        <v>3</v>
      </c>
      <c r="H53" s="42"/>
      <c r="I53" s="41">
        <f>I52+1</f>
        <v>3</v>
      </c>
      <c r="J53" s="42"/>
    </row>
    <row r="54" spans="1:10" ht="51" customHeight="1" thickBot="1" x14ac:dyDescent="0.4">
      <c r="A54" s="53">
        <f t="shared" si="2"/>
        <v>49</v>
      </c>
      <c r="B54" s="53" t="str">
        <f>Setup!$A$6</f>
        <v>HDR</v>
      </c>
      <c r="C54" s="57">
        <v>2</v>
      </c>
      <c r="D54" s="39" t="str">
        <f>IF(INT((A54-1)/5)&lt;TaskCount,INDEX(vw_ConsultantTaskItems[],MATCH(Setup!$A$6,vw_ConsultantTaskItems[VendorAlpha],0)+MIN(TaskCount,INT((A54-1)/5)),4),"")</f>
        <v>A10</v>
      </c>
      <c r="E54" s="65" t="str">
        <f>IFERROR(VLOOKUP(D54,vw_ConsultantTaskItems[[Task]:[FullID2]],3,FALSE),"")</f>
        <v>Authority's Engineer</v>
      </c>
      <c r="F54" s="43"/>
      <c r="G54" s="41">
        <f>G53+1</f>
        <v>4</v>
      </c>
      <c r="H54" s="42"/>
      <c r="I54" s="41">
        <f>I53+1</f>
        <v>4</v>
      </c>
      <c r="J54" s="42"/>
    </row>
    <row r="55" spans="1:10" ht="51" hidden="1" customHeight="1" thickBot="1" x14ac:dyDescent="0.4">
      <c r="A55" s="53">
        <f t="shared" si="2"/>
        <v>50</v>
      </c>
      <c r="B55" s="53" t="str">
        <f>Setup!$A$6</f>
        <v>HDR</v>
      </c>
      <c r="C55" s="57">
        <v>2</v>
      </c>
      <c r="D55" s="39" t="str">
        <f>IF(INT((A55-1)/5)&lt;TaskCount,INDEX(vw_ConsultantTaskItems[],MATCH(Setup!$A$6,vw_ConsultantTaskItems[VendorAlpha],0)+MIN(TaskCount,INT((A55-1)/5)),4),"")</f>
        <v>A10</v>
      </c>
      <c r="E55" s="65" t="str">
        <f>IFERROR(VLOOKUP(D55,vw_ConsultantTaskItems[[Task]:[FullID2]],3,FALSE),"")</f>
        <v>Authority's Engineer</v>
      </c>
      <c r="F55" s="44"/>
      <c r="G55" s="41">
        <f>G54+1</f>
        <v>5</v>
      </c>
      <c r="H55" s="42"/>
      <c r="I55" s="41">
        <f>I54+1</f>
        <v>5</v>
      </c>
      <c r="J55" s="42"/>
    </row>
    <row r="56" spans="1:10" ht="51" customHeight="1" thickBot="1" x14ac:dyDescent="0.4">
      <c r="A56" s="53">
        <f t="shared" ref="A56:A75" si="3">A55+1</f>
        <v>51</v>
      </c>
      <c r="B56" s="53" t="str">
        <f>Setup!$A$6</f>
        <v>HDR</v>
      </c>
      <c r="C56" s="57">
        <v>2</v>
      </c>
      <c r="D56" s="39" t="str">
        <f>IF(INT((A56-1)/5)&lt;TaskCount,INDEX(vw_ConsultantTaskItems[],MATCH(Setup!$A$6,vw_ConsultantTaskItems[VendorAlpha],0)+MIN(TaskCount,INT((A56-1)/5)),4),"")</f>
        <v>A11</v>
      </c>
      <c r="E56" s="65" t="str">
        <f>IFERROR(VLOOKUP(D56,vw_ConsultantTaskItems[[Task]:[FullID2]],3,FALSE),"")</f>
        <v>Health, Safety &amp; Loss Prevention</v>
      </c>
      <c r="F56" s="40">
        <v>1</v>
      </c>
      <c r="G56" s="41">
        <v>1</v>
      </c>
      <c r="H56" s="42" t="s">
        <v>836</v>
      </c>
      <c r="I56" s="41">
        <v>1</v>
      </c>
      <c r="J56" s="42" t="s">
        <v>836</v>
      </c>
    </row>
    <row r="57" spans="1:10" ht="51" customHeight="1" thickBot="1" x14ac:dyDescent="0.4">
      <c r="A57" s="53">
        <f t="shared" si="3"/>
        <v>52</v>
      </c>
      <c r="B57" s="53" t="str">
        <f>Setup!$A$6</f>
        <v>HDR</v>
      </c>
      <c r="C57" s="57">
        <v>2</v>
      </c>
      <c r="D57" s="39" t="str">
        <f>IF(INT((A57-1)/5)&lt;TaskCount,INDEX(vw_ConsultantTaskItems[],MATCH(Setup!$A$6,vw_ConsultantTaskItems[VendorAlpha],0)+MIN(TaskCount,INT((A57-1)/5)),4),"")</f>
        <v>A11</v>
      </c>
      <c r="E57" s="65" t="str">
        <f>IFERROR(VLOOKUP(D57,vw_ConsultantTaskItems[[Task]:[FullID2]],3,FALSE),"")</f>
        <v>Health, Safety &amp; Loss Prevention</v>
      </c>
      <c r="F57" s="43"/>
      <c r="G57" s="41">
        <f>G56+1</f>
        <v>2</v>
      </c>
      <c r="H57" s="42"/>
      <c r="I57" s="41">
        <f>I56+1</f>
        <v>2</v>
      </c>
      <c r="J57" s="42"/>
    </row>
    <row r="58" spans="1:10" ht="51" customHeight="1" thickBot="1" x14ac:dyDescent="0.4">
      <c r="A58" s="53">
        <f t="shared" si="3"/>
        <v>53</v>
      </c>
      <c r="B58" s="53" t="str">
        <f>Setup!$A$6</f>
        <v>HDR</v>
      </c>
      <c r="C58" s="57">
        <v>2</v>
      </c>
      <c r="D58" s="39" t="str">
        <f>IF(INT((A58-1)/5)&lt;TaskCount,INDEX(vw_ConsultantTaskItems[],MATCH(Setup!$A$6,vw_ConsultantTaskItems[VendorAlpha],0)+MIN(TaskCount,INT((A58-1)/5)),4),"")</f>
        <v>A11</v>
      </c>
      <c r="E58" s="65" t="str">
        <f>IFERROR(VLOOKUP(D58,vw_ConsultantTaskItems[[Task]:[FullID2]],3,FALSE),"")</f>
        <v>Health, Safety &amp; Loss Prevention</v>
      </c>
      <c r="F58" s="43"/>
      <c r="G58" s="41">
        <f>G57+1</f>
        <v>3</v>
      </c>
      <c r="H58" s="42"/>
      <c r="I58" s="41">
        <f>I57+1</f>
        <v>3</v>
      </c>
      <c r="J58" s="42"/>
    </row>
    <row r="59" spans="1:10" ht="51" customHeight="1" thickBot="1" x14ac:dyDescent="0.4">
      <c r="A59" s="53">
        <f t="shared" si="3"/>
        <v>54</v>
      </c>
      <c r="B59" s="53" t="str">
        <f>Setup!$A$6</f>
        <v>HDR</v>
      </c>
      <c r="C59" s="57">
        <v>2</v>
      </c>
      <c r="D59" s="39" t="str">
        <f>IF(INT((A59-1)/5)&lt;TaskCount,INDEX(vw_ConsultantTaskItems[],MATCH(Setup!$A$6,vw_ConsultantTaskItems[VendorAlpha],0)+MIN(TaskCount,INT((A59-1)/5)),4),"")</f>
        <v>A11</v>
      </c>
      <c r="E59" s="65" t="str">
        <f>IFERROR(VLOOKUP(D59,vw_ConsultantTaskItems[[Task]:[FullID2]],3,FALSE),"")</f>
        <v>Health, Safety &amp; Loss Prevention</v>
      </c>
      <c r="F59" s="43"/>
      <c r="G59" s="41">
        <f>G58+1</f>
        <v>4</v>
      </c>
      <c r="H59" s="42"/>
      <c r="I59" s="41">
        <f>I58+1</f>
        <v>4</v>
      </c>
      <c r="J59" s="42"/>
    </row>
    <row r="60" spans="1:10" ht="51" hidden="1" customHeight="1" thickBot="1" x14ac:dyDescent="0.4">
      <c r="A60" s="53">
        <f t="shared" si="3"/>
        <v>55</v>
      </c>
      <c r="B60" s="53" t="str">
        <f>Setup!$A$6</f>
        <v>HDR</v>
      </c>
      <c r="C60" s="57">
        <v>2</v>
      </c>
      <c r="D60" s="39" t="str">
        <f>IF(INT((A60-1)/5)&lt;TaskCount,INDEX(vw_ConsultantTaskItems[],MATCH(Setup!$A$6,vw_ConsultantTaskItems[VendorAlpha],0)+MIN(TaskCount,INT((A60-1)/5)),4),"")</f>
        <v>A11</v>
      </c>
      <c r="E60" s="65" t="str">
        <f>IFERROR(VLOOKUP(D60,vw_ConsultantTaskItems[[Task]:[FullID2]],3,FALSE),"")</f>
        <v>Health, Safety &amp; Loss Prevention</v>
      </c>
      <c r="F60" s="44"/>
      <c r="G60" s="41">
        <f>G59+1</f>
        <v>5</v>
      </c>
      <c r="H60" s="42"/>
      <c r="I60" s="41">
        <f>I59+1</f>
        <v>5</v>
      </c>
      <c r="J60" s="42"/>
    </row>
    <row r="61" spans="1:10" ht="51" customHeight="1" thickBot="1" x14ac:dyDescent="0.4">
      <c r="A61" s="53">
        <f t="shared" si="3"/>
        <v>56</v>
      </c>
      <c r="B61" s="53" t="str">
        <f>Setup!$A$6</f>
        <v>HDR</v>
      </c>
      <c r="C61" s="57">
        <v>2</v>
      </c>
      <c r="D61" s="39" t="str">
        <f>IF(INT((A61-1)/5)&lt;TaskCount,INDEX(vw_ConsultantTaskItems[],MATCH(Setup!$A$6,vw_ConsultantTaskItems[VendorAlpha],0)+MIN(TaskCount,INT((A61-1)/5)),4),"")</f>
        <v>A12</v>
      </c>
      <c r="E61" s="65" t="str">
        <f>IFERROR(VLOOKUP(D61,vw_ConsultantTaskItems[[Task]:[FullID2]],3,FALSE),"")</f>
        <v>Quality Management</v>
      </c>
      <c r="F61" s="40">
        <v>1</v>
      </c>
      <c r="G61" s="41">
        <v>1</v>
      </c>
      <c r="H61" s="42" t="s">
        <v>836</v>
      </c>
      <c r="I61" s="41">
        <v>1</v>
      </c>
      <c r="J61" s="42" t="s">
        <v>836</v>
      </c>
    </row>
    <row r="62" spans="1:10" ht="51" customHeight="1" thickBot="1" x14ac:dyDescent="0.4">
      <c r="A62" s="53">
        <f t="shared" si="3"/>
        <v>57</v>
      </c>
      <c r="B62" s="53" t="str">
        <f>Setup!$A$6</f>
        <v>HDR</v>
      </c>
      <c r="C62" s="57">
        <v>2</v>
      </c>
      <c r="D62" s="39" t="str">
        <f>IF(INT((A62-1)/5)&lt;TaskCount,INDEX(vw_ConsultantTaskItems[],MATCH(Setup!$A$6,vw_ConsultantTaskItems[VendorAlpha],0)+MIN(TaskCount,INT((A62-1)/5)),4),"")</f>
        <v>A12</v>
      </c>
      <c r="E62" s="65" t="str">
        <f>IFERROR(VLOOKUP(D62,vw_ConsultantTaskItems[[Task]:[FullID2]],3,FALSE),"")</f>
        <v>Quality Management</v>
      </c>
      <c r="F62" s="43"/>
      <c r="G62" s="41">
        <f>G61+1</f>
        <v>2</v>
      </c>
      <c r="H62" s="42"/>
      <c r="I62" s="41">
        <f>I61+1</f>
        <v>2</v>
      </c>
      <c r="J62" s="42"/>
    </row>
    <row r="63" spans="1:10" ht="51" customHeight="1" thickBot="1" x14ac:dyDescent="0.4">
      <c r="A63" s="53">
        <f t="shared" si="3"/>
        <v>58</v>
      </c>
      <c r="B63" s="53" t="str">
        <f>Setup!$A$6</f>
        <v>HDR</v>
      </c>
      <c r="C63" s="57">
        <v>2</v>
      </c>
      <c r="D63" s="39" t="str">
        <f>IF(INT((A63-1)/5)&lt;TaskCount,INDEX(vw_ConsultantTaskItems[],MATCH(Setup!$A$6,vw_ConsultantTaskItems[VendorAlpha],0)+MIN(TaskCount,INT((A63-1)/5)),4),"")</f>
        <v>A12</v>
      </c>
      <c r="E63" s="65" t="str">
        <f>IFERROR(VLOOKUP(D63,vw_ConsultantTaskItems[[Task]:[FullID2]],3,FALSE),"")</f>
        <v>Quality Management</v>
      </c>
      <c r="F63" s="43"/>
      <c r="G63" s="41">
        <f>G62+1</f>
        <v>3</v>
      </c>
      <c r="H63" s="42"/>
      <c r="I63" s="41">
        <f>I62+1</f>
        <v>3</v>
      </c>
      <c r="J63" s="42"/>
    </row>
    <row r="64" spans="1:10" ht="51" customHeight="1" thickBot="1" x14ac:dyDescent="0.4">
      <c r="A64" s="53">
        <f t="shared" si="3"/>
        <v>59</v>
      </c>
      <c r="B64" s="53" t="str">
        <f>Setup!$A$6</f>
        <v>HDR</v>
      </c>
      <c r="C64" s="57">
        <v>2</v>
      </c>
      <c r="D64" s="39" t="str">
        <f>IF(INT((A64-1)/5)&lt;TaskCount,INDEX(vw_ConsultantTaskItems[],MATCH(Setup!$A$6,vw_ConsultantTaskItems[VendorAlpha],0)+MIN(TaskCount,INT((A64-1)/5)),4),"")</f>
        <v>A12</v>
      </c>
      <c r="E64" s="65" t="str">
        <f>IFERROR(VLOOKUP(D64,vw_ConsultantTaskItems[[Task]:[FullID2]],3,FALSE),"")</f>
        <v>Quality Management</v>
      </c>
      <c r="F64" s="43"/>
      <c r="G64" s="41">
        <f>G63+1</f>
        <v>4</v>
      </c>
      <c r="H64" s="42"/>
      <c r="I64" s="41">
        <f>I63+1</f>
        <v>4</v>
      </c>
      <c r="J64" s="42"/>
    </row>
    <row r="65" spans="1:10" ht="51" hidden="1" customHeight="1" thickBot="1" x14ac:dyDescent="0.4">
      <c r="A65" s="53">
        <f t="shared" si="3"/>
        <v>60</v>
      </c>
      <c r="B65" s="53" t="str">
        <f>Setup!$A$6</f>
        <v>HDR</v>
      </c>
      <c r="C65" s="57">
        <v>2</v>
      </c>
      <c r="D65" s="39" t="str">
        <f>IF(INT((A65-1)/5)&lt;TaskCount,INDEX(vw_ConsultantTaskItems[],MATCH(Setup!$A$6,vw_ConsultantTaskItems[VendorAlpha],0)+MIN(TaskCount,INT((A65-1)/5)),4),"")</f>
        <v>A12</v>
      </c>
      <c r="E65" s="65" t="str">
        <f>IFERROR(VLOOKUP(D65,vw_ConsultantTaskItems[[Task]:[FullID2]],3,FALSE),"")</f>
        <v>Quality Management</v>
      </c>
      <c r="F65" s="44"/>
      <c r="G65" s="41">
        <f>G64+1</f>
        <v>5</v>
      </c>
      <c r="H65" s="42"/>
      <c r="I65" s="41">
        <f>I64+1</f>
        <v>5</v>
      </c>
      <c r="J65" s="42"/>
    </row>
    <row r="66" spans="1:10" ht="51" customHeight="1" thickBot="1" x14ac:dyDescent="0.4">
      <c r="A66" s="53">
        <f t="shared" si="3"/>
        <v>61</v>
      </c>
      <c r="B66" s="53" t="str">
        <f>Setup!$A$6</f>
        <v>HDR</v>
      </c>
      <c r="C66" s="57">
        <v>2</v>
      </c>
      <c r="D66" s="39" t="str">
        <f>IF(INT((A66-1)/5)&lt;TaskCount,INDEX(vw_ConsultantTaskItems[],MATCH(Setup!$A$6,vw_ConsultantTaskItems[VendorAlpha],0)+MIN(TaskCount,INT((A66-1)/5)),4),"")</f>
        <v>A13</v>
      </c>
      <c r="E66" s="65" t="str">
        <f>IFERROR(VLOOKUP(D66,vw_ConsultantTaskItems[[Task]:[FullID2]],3,FALSE),"")</f>
        <v>Risk Management</v>
      </c>
      <c r="F66" s="40">
        <v>0.2</v>
      </c>
      <c r="G66" s="41">
        <v>1</v>
      </c>
      <c r="H66" s="42" t="s">
        <v>884</v>
      </c>
      <c r="I66" s="41">
        <v>1</v>
      </c>
      <c r="J66" s="42" t="s">
        <v>885</v>
      </c>
    </row>
    <row r="67" spans="1:10" ht="51" customHeight="1" thickBot="1" x14ac:dyDescent="0.4">
      <c r="A67" s="53">
        <f t="shared" si="3"/>
        <v>62</v>
      </c>
      <c r="B67" s="53" t="str">
        <f>Setup!$A$6</f>
        <v>HDR</v>
      </c>
      <c r="C67" s="57">
        <v>2</v>
      </c>
      <c r="D67" s="39" t="str">
        <f>IF(INT((A67-1)/5)&lt;TaskCount,INDEX(vw_ConsultantTaskItems[],MATCH(Setup!$A$6,vw_ConsultantTaskItems[VendorAlpha],0)+MIN(TaskCount,INT((A67-1)/5)),4),"")</f>
        <v>A13</v>
      </c>
      <c r="E67" s="65" t="str">
        <f>IFERROR(VLOOKUP(D67,vw_ConsultantTaskItems[[Task]:[FullID2]],3,FALSE),"")</f>
        <v>Risk Management</v>
      </c>
      <c r="F67" s="43"/>
      <c r="G67" s="41">
        <f>G66+1</f>
        <v>2</v>
      </c>
      <c r="H67" s="42"/>
      <c r="I67" s="41">
        <f>I66+1</f>
        <v>2</v>
      </c>
      <c r="J67" s="42"/>
    </row>
    <row r="68" spans="1:10" ht="51" customHeight="1" thickBot="1" x14ac:dyDescent="0.4">
      <c r="A68" s="53">
        <f t="shared" si="3"/>
        <v>63</v>
      </c>
      <c r="B68" s="53" t="str">
        <f>Setup!$A$6</f>
        <v>HDR</v>
      </c>
      <c r="C68" s="57">
        <v>2</v>
      </c>
      <c r="D68" s="39" t="str">
        <f>IF(INT((A68-1)/5)&lt;TaskCount,INDEX(vw_ConsultantTaskItems[],MATCH(Setup!$A$6,vw_ConsultantTaskItems[VendorAlpha],0)+MIN(TaskCount,INT((A68-1)/5)),4),"")</f>
        <v>A13</v>
      </c>
      <c r="E68" s="65" t="str">
        <f>IFERROR(VLOOKUP(D68,vw_ConsultantTaskItems[[Task]:[FullID2]],3,FALSE),"")</f>
        <v>Risk Management</v>
      </c>
      <c r="F68" s="43"/>
      <c r="G68" s="41">
        <f>G67+1</f>
        <v>3</v>
      </c>
      <c r="H68" s="42"/>
      <c r="I68" s="41">
        <f>I67+1</f>
        <v>3</v>
      </c>
      <c r="J68" s="42"/>
    </row>
    <row r="69" spans="1:10" ht="51" customHeight="1" thickBot="1" x14ac:dyDescent="0.4">
      <c r="A69" s="53">
        <f t="shared" si="3"/>
        <v>64</v>
      </c>
      <c r="B69" s="53" t="str">
        <f>Setup!$A$6</f>
        <v>HDR</v>
      </c>
      <c r="C69" s="57">
        <v>2</v>
      </c>
      <c r="D69" s="39" t="str">
        <f>IF(INT((A69-1)/5)&lt;TaskCount,INDEX(vw_ConsultantTaskItems[],MATCH(Setup!$A$6,vw_ConsultantTaskItems[VendorAlpha],0)+MIN(TaskCount,INT((A69-1)/5)),4),"")</f>
        <v>A13</v>
      </c>
      <c r="E69" s="65" t="str">
        <f>IFERROR(VLOOKUP(D69,vw_ConsultantTaskItems[[Task]:[FullID2]],3,FALSE),"")</f>
        <v>Risk Management</v>
      </c>
      <c r="F69" s="43"/>
      <c r="G69" s="41">
        <f>G68+1</f>
        <v>4</v>
      </c>
      <c r="H69" s="42"/>
      <c r="I69" s="41">
        <f>I68+1</f>
        <v>4</v>
      </c>
      <c r="J69" s="42"/>
    </row>
    <row r="70" spans="1:10" ht="51" hidden="1" customHeight="1" thickBot="1" x14ac:dyDescent="0.4">
      <c r="A70" s="53">
        <f t="shared" si="3"/>
        <v>65</v>
      </c>
      <c r="B70" s="53" t="str">
        <f>Setup!$A$6</f>
        <v>HDR</v>
      </c>
      <c r="C70" s="57">
        <v>2</v>
      </c>
      <c r="D70" s="39" t="str">
        <f>IF(INT((A70-1)/5)&lt;TaskCount,INDEX(vw_ConsultantTaskItems[],MATCH(Setup!$A$6,vw_ConsultantTaskItems[VendorAlpha],0)+MIN(TaskCount,INT((A70-1)/5)),4),"")</f>
        <v>A13</v>
      </c>
      <c r="E70" s="65" t="str">
        <f>IFERROR(VLOOKUP(D70,vw_ConsultantTaskItems[[Task]:[FullID2]],3,FALSE),"")</f>
        <v>Risk Management</v>
      </c>
      <c r="F70" s="44"/>
      <c r="G70" s="41">
        <f>G69+1</f>
        <v>5</v>
      </c>
      <c r="H70" s="42"/>
      <c r="I70" s="41">
        <f>I69+1</f>
        <v>5</v>
      </c>
      <c r="J70" s="42"/>
    </row>
    <row r="71" spans="1:10" ht="51" customHeight="1" thickBot="1" x14ac:dyDescent="0.4">
      <c r="A71" s="53">
        <f t="shared" si="3"/>
        <v>66</v>
      </c>
      <c r="B71" s="53" t="str">
        <f>Setup!$A$6</f>
        <v>HDR</v>
      </c>
      <c r="C71" s="57">
        <v>2</v>
      </c>
      <c r="D71" s="39" t="str">
        <f>IF(INT((A71-1)/5)&lt;TaskCount,INDEX(vw_ConsultantTaskItems[],MATCH(Setup!$A$6,vw_ConsultantTaskItems[VendorAlpha],0)+MIN(TaskCount,INT((A71-1)/5)),4),"")</f>
        <v>A14</v>
      </c>
      <c r="E71" s="65" t="str">
        <f>IFERROR(VLOOKUP(D71,vw_ConsultantTaskItems[[Task]:[FullID2]],3,FALSE),"")</f>
        <v>IT</v>
      </c>
      <c r="F71" s="40">
        <f>5/9</f>
        <v>0.55555555555555558</v>
      </c>
      <c r="G71" s="41">
        <v>1</v>
      </c>
      <c r="H71" s="42" t="s">
        <v>886</v>
      </c>
      <c r="I71" s="41">
        <v>1</v>
      </c>
      <c r="J71" s="42" t="s">
        <v>887</v>
      </c>
    </row>
    <row r="72" spans="1:10" ht="51" customHeight="1" thickBot="1" x14ac:dyDescent="0.4">
      <c r="A72" s="53">
        <f t="shared" si="3"/>
        <v>67</v>
      </c>
      <c r="B72" s="53" t="str">
        <f>Setup!$A$6</f>
        <v>HDR</v>
      </c>
      <c r="C72" s="57">
        <v>2</v>
      </c>
      <c r="D72" s="39" t="str">
        <f>IF(INT((A72-1)/5)&lt;TaskCount,INDEX(vw_ConsultantTaskItems[],MATCH(Setup!$A$6,vw_ConsultantTaskItems[VendorAlpha],0)+MIN(TaskCount,INT((A72-1)/5)),4),"")</f>
        <v>A14</v>
      </c>
      <c r="E72" s="65" t="str">
        <f>IFERROR(VLOOKUP(D72,vw_ConsultantTaskItems[[Task]:[FullID2]],3,FALSE),"")</f>
        <v>IT</v>
      </c>
      <c r="F72" s="43"/>
      <c r="G72" s="41">
        <f>G71+1</f>
        <v>2</v>
      </c>
      <c r="H72" s="42" t="s">
        <v>889</v>
      </c>
      <c r="I72" s="41">
        <f>I71+1</f>
        <v>2</v>
      </c>
      <c r="J72" s="42" t="s">
        <v>888</v>
      </c>
    </row>
    <row r="73" spans="1:10" ht="51" customHeight="1" thickBot="1" x14ac:dyDescent="0.4">
      <c r="A73" s="53">
        <f t="shared" si="3"/>
        <v>68</v>
      </c>
      <c r="B73" s="53" t="str">
        <f>Setup!$A$6</f>
        <v>HDR</v>
      </c>
      <c r="C73" s="57">
        <v>2</v>
      </c>
      <c r="D73" s="39" t="str">
        <f>IF(INT((A73-1)/5)&lt;TaskCount,INDEX(vw_ConsultantTaskItems[],MATCH(Setup!$A$6,vw_ConsultantTaskItems[VendorAlpha],0)+MIN(TaskCount,INT((A73-1)/5)),4),"")</f>
        <v>A14</v>
      </c>
      <c r="E73" s="65" t="str">
        <f>IFERROR(VLOOKUP(D73,vw_ConsultantTaskItems[[Task]:[FullID2]],3,FALSE),"")</f>
        <v>IT</v>
      </c>
      <c r="F73" s="43"/>
      <c r="G73" s="41">
        <f>G72+1</f>
        <v>3</v>
      </c>
      <c r="H73" s="42"/>
      <c r="I73" s="41">
        <f>I72+1</f>
        <v>3</v>
      </c>
      <c r="J73" s="42"/>
    </row>
    <row r="74" spans="1:10" ht="51" customHeight="1" thickBot="1" x14ac:dyDescent="0.4">
      <c r="A74" s="53">
        <f t="shared" si="3"/>
        <v>69</v>
      </c>
      <c r="B74" s="53" t="str">
        <f>Setup!$A$6</f>
        <v>HDR</v>
      </c>
      <c r="C74" s="57">
        <v>2</v>
      </c>
      <c r="D74" s="39" t="str">
        <f>IF(INT((A74-1)/5)&lt;TaskCount,INDEX(vw_ConsultantTaskItems[],MATCH(Setup!$A$6,vw_ConsultantTaskItems[VendorAlpha],0)+MIN(TaskCount,INT((A74-1)/5)),4),"")</f>
        <v>A14</v>
      </c>
      <c r="E74" s="65" t="str">
        <f>IFERROR(VLOOKUP(D74,vw_ConsultantTaskItems[[Task]:[FullID2]],3,FALSE),"")</f>
        <v>IT</v>
      </c>
      <c r="F74" s="43"/>
      <c r="G74" s="41">
        <f>G73+1</f>
        <v>4</v>
      </c>
      <c r="H74" s="42"/>
      <c r="I74" s="41">
        <f>I73+1</f>
        <v>4</v>
      </c>
      <c r="J74" s="42"/>
    </row>
    <row r="75" spans="1:10" ht="51" hidden="1" customHeight="1" thickBot="1" x14ac:dyDescent="0.4">
      <c r="A75" s="53">
        <f t="shared" si="3"/>
        <v>70</v>
      </c>
      <c r="B75" s="53" t="str">
        <f>Setup!$A$6</f>
        <v>HDR</v>
      </c>
      <c r="C75" s="57">
        <v>2</v>
      </c>
      <c r="D75" s="39" t="str">
        <f>IF(INT((A75-1)/5)&lt;TaskCount,INDEX(vw_ConsultantTaskItems[],MATCH(Setup!$A$6,vw_ConsultantTaskItems[VendorAlpha],0)+MIN(TaskCount,INT((A75-1)/5)),4),"")</f>
        <v>A14</v>
      </c>
      <c r="E75" s="65" t="str">
        <f>IFERROR(VLOOKUP(D75,vw_ConsultantTaskItems[[Task]:[FullID2]],3,FALSE),"")</f>
        <v>IT</v>
      </c>
      <c r="F75" s="44"/>
      <c r="G75" s="41">
        <f>G74+1</f>
        <v>5</v>
      </c>
      <c r="H75" s="42"/>
      <c r="I75" s="41">
        <f>I74+1</f>
        <v>5</v>
      </c>
      <c r="J75" s="42"/>
    </row>
    <row r="76" spans="1:10" ht="51" customHeight="1" thickBot="1" x14ac:dyDescent="0.4">
      <c r="A76" s="53">
        <f t="shared" ref="A76:A80" si="4">A75+1</f>
        <v>71</v>
      </c>
      <c r="B76" s="53" t="str">
        <f>Setup!$A$6</f>
        <v>HDR</v>
      </c>
      <c r="C76" s="57">
        <v>2</v>
      </c>
      <c r="D76" s="39" t="str">
        <f>IF(INT((A76-1)/5)&lt;TaskCount,INDEX(vw_ConsultantTaskItems[],MATCH(Setup!$A$6,vw_ConsultantTaskItems[VendorAlpha],0)+MIN(TaskCount,INT((A76-1)/5)),4),"")</f>
        <v>A15</v>
      </c>
      <c r="E76" s="65" t="str">
        <f>IFERROR(VLOOKUP(D76,vw_ConsultantTaskItems[[Task]:[FullID2]],3,FALSE),"")</f>
        <v>GIS</v>
      </c>
      <c r="F76" s="40">
        <v>1</v>
      </c>
      <c r="G76" s="41">
        <v>1</v>
      </c>
      <c r="H76" s="42" t="s">
        <v>836</v>
      </c>
      <c r="I76" s="41">
        <v>1</v>
      </c>
      <c r="J76" s="42" t="s">
        <v>836</v>
      </c>
    </row>
    <row r="77" spans="1:10" ht="51" customHeight="1" thickBot="1" x14ac:dyDescent="0.4">
      <c r="A77" s="53">
        <f t="shared" si="4"/>
        <v>72</v>
      </c>
      <c r="B77" s="53" t="str">
        <f>Setup!$A$6</f>
        <v>HDR</v>
      </c>
      <c r="C77" s="57">
        <v>2</v>
      </c>
      <c r="D77" s="39" t="str">
        <f>IF(INT((A77-1)/5)&lt;TaskCount,INDEX(vw_ConsultantTaskItems[],MATCH(Setup!$A$6,vw_ConsultantTaskItems[VendorAlpha],0)+MIN(TaskCount,INT((A77-1)/5)),4),"")</f>
        <v>A15</v>
      </c>
      <c r="E77" s="65" t="str">
        <f>IFERROR(VLOOKUP(D77,vw_ConsultantTaskItems[[Task]:[FullID2]],3,FALSE),"")</f>
        <v>GIS</v>
      </c>
      <c r="F77" s="43"/>
      <c r="G77" s="41">
        <f>G76+1</f>
        <v>2</v>
      </c>
      <c r="H77" s="42"/>
      <c r="I77" s="41">
        <f>I76+1</f>
        <v>2</v>
      </c>
      <c r="J77" s="42"/>
    </row>
    <row r="78" spans="1:10" ht="51" customHeight="1" thickBot="1" x14ac:dyDescent="0.4">
      <c r="A78" s="53">
        <f t="shared" si="4"/>
        <v>73</v>
      </c>
      <c r="B78" s="53" t="str">
        <f>Setup!$A$6</f>
        <v>HDR</v>
      </c>
      <c r="C78" s="57">
        <v>2</v>
      </c>
      <c r="D78" s="39" t="str">
        <f>IF(INT((A78-1)/5)&lt;TaskCount,INDEX(vw_ConsultantTaskItems[],MATCH(Setup!$A$6,vw_ConsultantTaskItems[VendorAlpha],0)+MIN(TaskCount,INT((A78-1)/5)),4),"")</f>
        <v>A15</v>
      </c>
      <c r="E78" s="65" t="str">
        <f>IFERROR(VLOOKUP(D78,vw_ConsultantTaskItems[[Task]:[FullID2]],3,FALSE),"")</f>
        <v>GIS</v>
      </c>
      <c r="F78" s="43"/>
      <c r="G78" s="41">
        <f>G77+1</f>
        <v>3</v>
      </c>
      <c r="H78" s="42"/>
      <c r="I78" s="41">
        <f>I77+1</f>
        <v>3</v>
      </c>
      <c r="J78" s="42"/>
    </row>
    <row r="79" spans="1:10" ht="51" customHeight="1" thickBot="1" x14ac:dyDescent="0.4">
      <c r="A79" s="53">
        <f t="shared" si="4"/>
        <v>74</v>
      </c>
      <c r="B79" s="53" t="str">
        <f>Setup!$A$6</f>
        <v>HDR</v>
      </c>
      <c r="C79" s="57">
        <v>2</v>
      </c>
      <c r="D79" s="39" t="str">
        <f>IF(INT((A79-1)/5)&lt;TaskCount,INDEX(vw_ConsultantTaskItems[],MATCH(Setup!$A$6,vw_ConsultantTaskItems[VendorAlpha],0)+MIN(TaskCount,INT((A79-1)/5)),4),"")</f>
        <v>A15</v>
      </c>
      <c r="E79" s="65" t="str">
        <f>IFERROR(VLOOKUP(D79,vw_ConsultantTaskItems[[Task]:[FullID2]],3,FALSE),"")</f>
        <v>GIS</v>
      </c>
      <c r="F79" s="43"/>
      <c r="G79" s="41">
        <f>G78+1</f>
        <v>4</v>
      </c>
      <c r="H79" s="42"/>
      <c r="I79" s="41">
        <f>I78+1</f>
        <v>4</v>
      </c>
      <c r="J79" s="42"/>
    </row>
    <row r="80" spans="1:10" ht="51" hidden="1" customHeight="1" thickBot="1" x14ac:dyDescent="0.4">
      <c r="A80" s="53">
        <f t="shared" si="4"/>
        <v>75</v>
      </c>
      <c r="B80" s="53" t="str">
        <f>Setup!$A$6</f>
        <v>HDR</v>
      </c>
      <c r="C80" s="57">
        <v>2</v>
      </c>
      <c r="D80" s="39" t="str">
        <f>IF(INT((A80-1)/5)&lt;TaskCount,INDEX(vw_ConsultantTaskItems[],MATCH(Setup!$A$6,vw_ConsultantTaskItems[VendorAlpha],0)+MIN(TaskCount,INT((A80-1)/5)),4),"")</f>
        <v>A15</v>
      </c>
      <c r="E80" s="65" t="str">
        <f>IFERROR(VLOOKUP(D80,vw_ConsultantTaskItems[[Task]:[FullID2]],3,FALSE),"")</f>
        <v>GIS</v>
      </c>
      <c r="F80" s="44"/>
      <c r="G80" s="41">
        <f>G79+1</f>
        <v>5</v>
      </c>
      <c r="H80" s="42"/>
      <c r="I80" s="41">
        <f>I79+1</f>
        <v>5</v>
      </c>
      <c r="J80" s="42"/>
    </row>
    <row r="81" spans="1:10" ht="51" customHeight="1" thickBot="1" x14ac:dyDescent="0.4">
      <c r="A81" s="53">
        <f t="shared" ref="A81:A85" si="5">A80+1</f>
        <v>76</v>
      </c>
      <c r="B81" s="53" t="str">
        <f>Setup!$A$6</f>
        <v>HDR</v>
      </c>
      <c r="C81" s="57">
        <v>2</v>
      </c>
      <c r="D81" s="39" t="str">
        <f>IF(INT((A81-1)/5)&lt;TaskCount,INDEX(vw_ConsultantTaskItems[],MATCH(Setup!$A$6,vw_ConsultantTaskItems[VendorAlpha],0)+MIN(TaskCount,INT((A81-1)/5)),4),"")</f>
        <v>A16</v>
      </c>
      <c r="E81" s="65" t="str">
        <f>IFERROR(VLOOKUP(D81,vw_ConsultantTaskItems[[Task]:[FullID2]],3,FALSE),"")</f>
        <v>Document Management</v>
      </c>
      <c r="F81" s="40">
        <f>5/9</f>
        <v>0.55555555555555558</v>
      </c>
      <c r="G81" s="41">
        <v>1</v>
      </c>
      <c r="H81" s="42" t="s">
        <v>890</v>
      </c>
      <c r="I81" s="41">
        <v>1</v>
      </c>
      <c r="J81" s="42" t="s">
        <v>891</v>
      </c>
    </row>
    <row r="82" spans="1:10" ht="51" customHeight="1" thickBot="1" x14ac:dyDescent="0.4">
      <c r="A82" s="53">
        <f t="shared" si="5"/>
        <v>77</v>
      </c>
      <c r="B82" s="53" t="str">
        <f>Setup!$A$6</f>
        <v>HDR</v>
      </c>
      <c r="C82" s="57">
        <v>2</v>
      </c>
      <c r="D82" s="39" t="str">
        <f>IF(INT((A82-1)/5)&lt;TaskCount,INDEX(vw_ConsultantTaskItems[],MATCH(Setup!$A$6,vw_ConsultantTaskItems[VendorAlpha],0)+MIN(TaskCount,INT((A82-1)/5)),4),"")</f>
        <v>A16</v>
      </c>
      <c r="E82" s="65" t="str">
        <f>IFERROR(VLOOKUP(D82,vw_ConsultantTaskItems[[Task]:[FullID2]],3,FALSE),"")</f>
        <v>Document Management</v>
      </c>
      <c r="F82" s="43"/>
      <c r="G82" s="41">
        <f>G81+1</f>
        <v>2</v>
      </c>
      <c r="H82" s="42"/>
      <c r="I82" s="41">
        <f>I81+1</f>
        <v>2</v>
      </c>
      <c r="J82" s="42"/>
    </row>
    <row r="83" spans="1:10" ht="51" customHeight="1" thickBot="1" x14ac:dyDescent="0.4">
      <c r="A83" s="53">
        <f t="shared" si="5"/>
        <v>78</v>
      </c>
      <c r="B83" s="53" t="str">
        <f>Setup!$A$6</f>
        <v>HDR</v>
      </c>
      <c r="C83" s="57">
        <v>2</v>
      </c>
      <c r="D83" s="39" t="str">
        <f>IF(INT((A83-1)/5)&lt;TaskCount,INDEX(vw_ConsultantTaskItems[],MATCH(Setup!$A$6,vw_ConsultantTaskItems[VendorAlpha],0)+MIN(TaskCount,INT((A83-1)/5)),4),"")</f>
        <v>A16</v>
      </c>
      <c r="E83" s="65" t="str">
        <f>IFERROR(VLOOKUP(D83,vw_ConsultantTaskItems[[Task]:[FullID2]],3,FALSE),"")</f>
        <v>Document Management</v>
      </c>
      <c r="F83" s="43"/>
      <c r="G83" s="41">
        <f>G82+1</f>
        <v>3</v>
      </c>
      <c r="H83" s="42"/>
      <c r="I83" s="41">
        <f>I82+1</f>
        <v>3</v>
      </c>
      <c r="J83" s="42"/>
    </row>
    <row r="84" spans="1:10" ht="51" customHeight="1" thickBot="1" x14ac:dyDescent="0.4">
      <c r="A84" s="53">
        <f t="shared" si="5"/>
        <v>79</v>
      </c>
      <c r="B84" s="53" t="str">
        <f>Setup!$A$6</f>
        <v>HDR</v>
      </c>
      <c r="C84" s="57">
        <v>2</v>
      </c>
      <c r="D84" s="39" t="str">
        <f>IF(INT((A84-1)/5)&lt;TaskCount,INDEX(vw_ConsultantTaskItems[],MATCH(Setup!$A$6,vw_ConsultantTaskItems[VendorAlpha],0)+MIN(TaskCount,INT((A84-1)/5)),4),"")</f>
        <v>A16</v>
      </c>
      <c r="E84" s="65" t="str">
        <f>IFERROR(VLOOKUP(D84,vw_ConsultantTaskItems[[Task]:[FullID2]],3,FALSE),"")</f>
        <v>Document Management</v>
      </c>
      <c r="F84" s="43"/>
      <c r="G84" s="41">
        <f>G83+1</f>
        <v>4</v>
      </c>
      <c r="H84" s="42"/>
      <c r="I84" s="41">
        <f>I83+1</f>
        <v>4</v>
      </c>
      <c r="J84" s="42"/>
    </row>
    <row r="85" spans="1:10" ht="51" hidden="1" customHeight="1" thickBot="1" x14ac:dyDescent="0.4">
      <c r="A85" s="53">
        <f t="shared" si="5"/>
        <v>80</v>
      </c>
      <c r="B85" s="53" t="str">
        <f>Setup!$A$6</f>
        <v>HDR</v>
      </c>
      <c r="C85" s="57">
        <v>2</v>
      </c>
      <c r="D85" s="39" t="str">
        <f>IF(INT((A85-1)/5)&lt;TaskCount,INDEX(vw_ConsultantTaskItems[],MATCH(Setup!$A$6,vw_ConsultantTaskItems[VendorAlpha],0)+MIN(TaskCount,INT((A85-1)/5)),4),"")</f>
        <v>A16</v>
      </c>
      <c r="E85" s="65" t="str">
        <f>IFERROR(VLOOKUP(D85,vw_ConsultantTaskItems[[Task]:[FullID2]],3,FALSE),"")</f>
        <v>Document Management</v>
      </c>
      <c r="F85" s="44"/>
      <c r="G85" s="41">
        <f>G84+1</f>
        <v>5</v>
      </c>
      <c r="H85" s="42"/>
      <c r="I85" s="41">
        <f>I84+1</f>
        <v>5</v>
      </c>
      <c r="J85" s="42"/>
    </row>
    <row r="86" spans="1:10" ht="51" customHeight="1" thickBot="1" x14ac:dyDescent="0.4">
      <c r="A86" s="53">
        <f t="shared" ref="A86:A90" si="6">A85+1</f>
        <v>81</v>
      </c>
      <c r="B86" s="53" t="str">
        <f>Setup!$A$6</f>
        <v>HDR</v>
      </c>
      <c r="C86" s="57">
        <v>2</v>
      </c>
      <c r="D86" s="39" t="str">
        <f>IF(INT((A86-1)/5)&lt;TaskCount,INDEX(vw_ConsultantTaskItems[],MATCH(Setup!$A$6,vw_ConsultantTaskItems[VendorAlpha],0)+MIN(TaskCount,INT((A86-1)/5)),4),"")</f>
        <v>A17</v>
      </c>
      <c r="E86" s="65" t="str">
        <f>IFERROR(VLOOKUP(D86,vw_ConsultantTaskItems[[Task]:[FullID2]],3,FALSE),"")</f>
        <v>Staff Support</v>
      </c>
      <c r="F86" s="40">
        <f>5/9</f>
        <v>0.55555555555555558</v>
      </c>
      <c r="G86" s="41">
        <v>1</v>
      </c>
      <c r="H86" s="42" t="s">
        <v>892</v>
      </c>
      <c r="I86" s="41">
        <v>1</v>
      </c>
      <c r="J86" s="42" t="s">
        <v>893</v>
      </c>
    </row>
    <row r="87" spans="1:10" ht="51" customHeight="1" thickBot="1" x14ac:dyDescent="0.4">
      <c r="A87" s="53">
        <f t="shared" si="6"/>
        <v>82</v>
      </c>
      <c r="B87" s="53" t="str">
        <f>Setup!$A$6</f>
        <v>HDR</v>
      </c>
      <c r="C87" s="57">
        <v>2</v>
      </c>
      <c r="D87" s="39" t="str">
        <f>IF(INT((A87-1)/5)&lt;TaskCount,INDEX(vw_ConsultantTaskItems[],MATCH(Setup!$A$6,vw_ConsultantTaskItems[VendorAlpha],0)+MIN(TaskCount,INT((A87-1)/5)),4),"")</f>
        <v>A17</v>
      </c>
      <c r="E87" s="65" t="str">
        <f>IFERROR(VLOOKUP(D87,vw_ConsultantTaskItems[[Task]:[FullID2]],3,FALSE),"")</f>
        <v>Staff Support</v>
      </c>
      <c r="F87" s="43"/>
      <c r="G87" s="41">
        <f>G86+1</f>
        <v>2</v>
      </c>
      <c r="H87" s="42"/>
      <c r="I87" s="41">
        <f>I86+1</f>
        <v>2</v>
      </c>
      <c r="J87" s="42"/>
    </row>
    <row r="88" spans="1:10" ht="51" customHeight="1" thickBot="1" x14ac:dyDescent="0.4">
      <c r="A88" s="53">
        <f t="shared" si="6"/>
        <v>83</v>
      </c>
      <c r="B88" s="53" t="str">
        <f>Setup!$A$6</f>
        <v>HDR</v>
      </c>
      <c r="C88" s="57">
        <v>2</v>
      </c>
      <c r="D88" s="39" t="str">
        <f>IF(INT((A88-1)/5)&lt;TaskCount,INDEX(vw_ConsultantTaskItems[],MATCH(Setup!$A$6,vw_ConsultantTaskItems[VendorAlpha],0)+MIN(TaskCount,INT((A88-1)/5)),4),"")</f>
        <v>A17</v>
      </c>
      <c r="E88" s="65" t="str">
        <f>IFERROR(VLOOKUP(D88,vw_ConsultantTaskItems[[Task]:[FullID2]],3,FALSE),"")</f>
        <v>Staff Support</v>
      </c>
      <c r="F88" s="43"/>
      <c r="G88" s="41">
        <f>G87+1</f>
        <v>3</v>
      </c>
      <c r="H88" s="42"/>
      <c r="I88" s="41">
        <f>I87+1</f>
        <v>3</v>
      </c>
      <c r="J88" s="42"/>
    </row>
    <row r="89" spans="1:10" ht="51" customHeight="1" thickBot="1" x14ac:dyDescent="0.4">
      <c r="A89" s="53">
        <f t="shared" si="6"/>
        <v>84</v>
      </c>
      <c r="B89" s="53" t="str">
        <f>Setup!$A$6</f>
        <v>HDR</v>
      </c>
      <c r="C89" s="57">
        <v>2</v>
      </c>
      <c r="D89" s="39" t="str">
        <f>IF(INT((A89-1)/5)&lt;TaskCount,INDEX(vw_ConsultantTaskItems[],MATCH(Setup!$A$6,vw_ConsultantTaskItems[VendorAlpha],0)+MIN(TaskCount,INT((A89-1)/5)),4),"")</f>
        <v>A17</v>
      </c>
      <c r="E89" s="65" t="str">
        <f>IFERROR(VLOOKUP(D89,vw_ConsultantTaskItems[[Task]:[FullID2]],3,FALSE),"")</f>
        <v>Staff Support</v>
      </c>
      <c r="F89" s="43"/>
      <c r="G89" s="41">
        <f>G88+1</f>
        <v>4</v>
      </c>
      <c r="H89" s="42"/>
      <c r="I89" s="41">
        <f>I88+1</f>
        <v>4</v>
      </c>
      <c r="J89" s="42"/>
    </row>
    <row r="90" spans="1:10" ht="51" hidden="1" customHeight="1" thickBot="1" x14ac:dyDescent="0.4">
      <c r="A90" s="53">
        <f t="shared" si="6"/>
        <v>85</v>
      </c>
      <c r="B90" s="53" t="str">
        <f>Setup!$A$6</f>
        <v>HDR</v>
      </c>
      <c r="C90" s="57">
        <v>2</v>
      </c>
      <c r="D90" s="39" t="str">
        <f>IF(INT((A90-1)/5)&lt;TaskCount,INDEX(vw_ConsultantTaskItems[],MATCH(Setup!$A$6,vw_ConsultantTaskItems[VendorAlpha],0)+MIN(TaskCount,INT((A90-1)/5)),4),"")</f>
        <v>A17</v>
      </c>
      <c r="E90" s="65" t="str">
        <f>IFERROR(VLOOKUP(D90,vw_ConsultantTaskItems[[Task]:[FullID2]],3,FALSE),"")</f>
        <v>Staff Support</v>
      </c>
      <c r="F90" s="44"/>
      <c r="G90" s="41">
        <f>G89+1</f>
        <v>5</v>
      </c>
      <c r="H90" s="42"/>
      <c r="I90" s="41">
        <f>I89+1</f>
        <v>5</v>
      </c>
      <c r="J90" s="42"/>
    </row>
    <row r="91" spans="1:10" ht="51" customHeight="1" thickBot="1" x14ac:dyDescent="0.4">
      <c r="A91" s="53">
        <f t="shared" ref="A91:A95" si="7">A90+1</f>
        <v>86</v>
      </c>
      <c r="B91" s="53" t="str">
        <f>Setup!$A$6</f>
        <v>HDR</v>
      </c>
      <c r="C91" s="57">
        <v>2</v>
      </c>
      <c r="D91" s="39" t="str">
        <f>IF(INT((A91-1)/5)&lt;TaskCount,INDEX(vw_ConsultantTaskItems[],MATCH(Setup!$A$6,vw_ConsultantTaskItems[VendorAlpha],0)+MIN(TaskCount,INT((A91-1)/5)),4),"")</f>
        <v>A18</v>
      </c>
      <c r="E91" s="65" t="str">
        <f>IFERROR(VLOOKUP(D91,vw_ConsultantTaskItems[[Task]:[FullID2]],3,FALSE),"")</f>
        <v>Satellite Project Office</v>
      </c>
      <c r="F91" s="40">
        <v>1</v>
      </c>
      <c r="G91" s="41">
        <v>1</v>
      </c>
      <c r="H91" s="42" t="s">
        <v>836</v>
      </c>
      <c r="I91" s="41">
        <v>1</v>
      </c>
      <c r="J91" s="42" t="s">
        <v>836</v>
      </c>
    </row>
    <row r="92" spans="1:10" ht="51" customHeight="1" thickBot="1" x14ac:dyDescent="0.4">
      <c r="A92" s="53">
        <f t="shared" si="7"/>
        <v>87</v>
      </c>
      <c r="B92" s="53" t="str">
        <f>Setup!$A$6</f>
        <v>HDR</v>
      </c>
      <c r="C92" s="57">
        <v>2</v>
      </c>
      <c r="D92" s="39" t="str">
        <f>IF(INT((A92-1)/5)&lt;TaskCount,INDEX(vw_ConsultantTaskItems[],MATCH(Setup!$A$6,vw_ConsultantTaskItems[VendorAlpha],0)+MIN(TaskCount,INT((A92-1)/5)),4),"")</f>
        <v>A18</v>
      </c>
      <c r="E92" s="65" t="str">
        <f>IFERROR(VLOOKUP(D92,vw_ConsultantTaskItems[[Task]:[FullID2]],3,FALSE),"")</f>
        <v>Satellite Project Office</v>
      </c>
      <c r="F92" s="43"/>
      <c r="G92" s="41">
        <f>G91+1</f>
        <v>2</v>
      </c>
      <c r="H92" s="42"/>
      <c r="I92" s="41">
        <f>I91+1</f>
        <v>2</v>
      </c>
      <c r="J92" s="42"/>
    </row>
    <row r="93" spans="1:10" ht="51" customHeight="1" thickBot="1" x14ac:dyDescent="0.4">
      <c r="A93" s="53">
        <f t="shared" si="7"/>
        <v>88</v>
      </c>
      <c r="B93" s="53" t="str">
        <f>Setup!$A$6</f>
        <v>HDR</v>
      </c>
      <c r="C93" s="57">
        <v>2</v>
      </c>
      <c r="D93" s="39" t="str">
        <f>IF(INT((A93-1)/5)&lt;TaskCount,INDEX(vw_ConsultantTaskItems[],MATCH(Setup!$A$6,vw_ConsultantTaskItems[VendorAlpha],0)+MIN(TaskCount,INT((A93-1)/5)),4),"")</f>
        <v>A18</v>
      </c>
      <c r="E93" s="65" t="str">
        <f>IFERROR(VLOOKUP(D93,vw_ConsultantTaskItems[[Task]:[FullID2]],3,FALSE),"")</f>
        <v>Satellite Project Office</v>
      </c>
      <c r="F93" s="43"/>
      <c r="G93" s="41">
        <f>G92+1</f>
        <v>3</v>
      </c>
      <c r="H93" s="42"/>
      <c r="I93" s="41">
        <f>I92+1</f>
        <v>3</v>
      </c>
      <c r="J93" s="42"/>
    </row>
    <row r="94" spans="1:10" ht="51" customHeight="1" thickBot="1" x14ac:dyDescent="0.4">
      <c r="A94" s="53">
        <f t="shared" si="7"/>
        <v>89</v>
      </c>
      <c r="B94" s="53" t="str">
        <f>Setup!$A$6</f>
        <v>HDR</v>
      </c>
      <c r="C94" s="57">
        <v>2</v>
      </c>
      <c r="D94" s="39" t="str">
        <f>IF(INT((A94-1)/5)&lt;TaskCount,INDEX(vw_ConsultantTaskItems[],MATCH(Setup!$A$6,vw_ConsultantTaskItems[VendorAlpha],0)+MIN(TaskCount,INT((A94-1)/5)),4),"")</f>
        <v>A18</v>
      </c>
      <c r="E94" s="65" t="str">
        <f>IFERROR(VLOOKUP(D94,vw_ConsultantTaskItems[[Task]:[FullID2]],3,FALSE),"")</f>
        <v>Satellite Project Office</v>
      </c>
      <c r="F94" s="43"/>
      <c r="G94" s="41">
        <f>G93+1</f>
        <v>4</v>
      </c>
      <c r="H94" s="42"/>
      <c r="I94" s="41">
        <f>I93+1</f>
        <v>4</v>
      </c>
      <c r="J94" s="42"/>
    </row>
    <row r="95" spans="1:10" ht="51" hidden="1" customHeight="1" thickBot="1" x14ac:dyDescent="0.4">
      <c r="A95" s="53">
        <f t="shared" si="7"/>
        <v>90</v>
      </c>
      <c r="B95" s="53" t="str">
        <f>Setup!$A$6</f>
        <v>HDR</v>
      </c>
      <c r="C95" s="57">
        <v>2</v>
      </c>
      <c r="D95" s="39" t="str">
        <f>IF(INT((A95-1)/5)&lt;TaskCount,INDEX(vw_ConsultantTaskItems[],MATCH(Setup!$A$6,vw_ConsultantTaskItems[VendorAlpha],0)+MIN(TaskCount,INT((A95-1)/5)),4),"")</f>
        <v>A18</v>
      </c>
      <c r="E95" s="65" t="str">
        <f>IFERROR(VLOOKUP(D95,vw_ConsultantTaskItems[[Task]:[FullID2]],3,FALSE),"")</f>
        <v>Satellite Project Office</v>
      </c>
      <c r="F95" s="44"/>
      <c r="G95" s="41">
        <f>G94+1</f>
        <v>5</v>
      </c>
      <c r="H95" s="42"/>
      <c r="I95" s="41">
        <f>I94+1</f>
        <v>5</v>
      </c>
      <c r="J95" s="42"/>
    </row>
    <row r="96" spans="1:10" ht="51" customHeight="1" thickBot="1" x14ac:dyDescent="0.4">
      <c r="A96" s="53">
        <f t="shared" ref="A96:A100" si="8">A95+1</f>
        <v>91</v>
      </c>
      <c r="B96" s="53" t="str">
        <f>Setup!$A$6</f>
        <v>HDR</v>
      </c>
      <c r="C96" s="57">
        <v>2</v>
      </c>
      <c r="D96" s="39" t="str">
        <f>IF(INT((A96-1)/5)&lt;TaskCount,INDEX(vw_ConsultantTaskItems[],MATCH(Setup!$A$6,vw_ConsultantTaskItems[VendorAlpha],0)+MIN(TaskCount,INT((A96-1)/5)),4),"")</f>
        <v>A19</v>
      </c>
      <c r="E96" s="65" t="str">
        <f>IFERROR(VLOOKUP(D96,vw_ConsultantTaskItems[[Task]:[FullID2]],3,FALSE),"")</f>
        <v>Land Conservation Approach</v>
      </c>
      <c r="F96" s="40">
        <v>1</v>
      </c>
      <c r="G96" s="41">
        <v>1</v>
      </c>
      <c r="H96" s="42" t="s">
        <v>836</v>
      </c>
      <c r="I96" s="41">
        <v>1</v>
      </c>
      <c r="J96" s="42" t="s">
        <v>836</v>
      </c>
    </row>
    <row r="97" spans="1:10" ht="51" customHeight="1" thickBot="1" x14ac:dyDescent="0.4">
      <c r="A97" s="53">
        <f t="shared" si="8"/>
        <v>92</v>
      </c>
      <c r="B97" s="53" t="str">
        <f>Setup!$A$6</f>
        <v>HDR</v>
      </c>
      <c r="C97" s="57">
        <v>2</v>
      </c>
      <c r="D97" s="39" t="str">
        <f>IF(INT((A97-1)/5)&lt;TaskCount,INDEX(vw_ConsultantTaskItems[],MATCH(Setup!$A$6,vw_ConsultantTaskItems[VendorAlpha],0)+MIN(TaskCount,INT((A97-1)/5)),4),"")</f>
        <v>A19</v>
      </c>
      <c r="E97" s="65" t="str">
        <f>IFERROR(VLOOKUP(D97,vw_ConsultantTaskItems[[Task]:[FullID2]],3,FALSE),"")</f>
        <v>Land Conservation Approach</v>
      </c>
      <c r="F97" s="43"/>
      <c r="G97" s="41">
        <f>G96+1</f>
        <v>2</v>
      </c>
      <c r="H97" s="42"/>
      <c r="I97" s="41">
        <f>I96+1</f>
        <v>2</v>
      </c>
      <c r="J97" s="42"/>
    </row>
    <row r="98" spans="1:10" ht="51" customHeight="1" thickBot="1" x14ac:dyDescent="0.4">
      <c r="A98" s="53">
        <f t="shared" si="8"/>
        <v>93</v>
      </c>
      <c r="B98" s="53" t="str">
        <f>Setup!$A$6</f>
        <v>HDR</v>
      </c>
      <c r="C98" s="57">
        <v>2</v>
      </c>
      <c r="D98" s="39" t="str">
        <f>IF(INT((A98-1)/5)&lt;TaskCount,INDEX(vw_ConsultantTaskItems[],MATCH(Setup!$A$6,vw_ConsultantTaskItems[VendorAlpha],0)+MIN(TaskCount,INT((A98-1)/5)),4),"")</f>
        <v>A19</v>
      </c>
      <c r="E98" s="65" t="str">
        <f>IFERROR(VLOOKUP(D98,vw_ConsultantTaskItems[[Task]:[FullID2]],3,FALSE),"")</f>
        <v>Land Conservation Approach</v>
      </c>
      <c r="F98" s="43"/>
      <c r="G98" s="41">
        <f>G97+1</f>
        <v>3</v>
      </c>
      <c r="H98" s="42"/>
      <c r="I98" s="41">
        <f>I97+1</f>
        <v>3</v>
      </c>
      <c r="J98" s="42"/>
    </row>
    <row r="99" spans="1:10" ht="51" customHeight="1" thickBot="1" x14ac:dyDescent="0.4">
      <c r="A99" s="53">
        <f t="shared" si="8"/>
        <v>94</v>
      </c>
      <c r="B99" s="53" t="str">
        <f>Setup!$A$6</f>
        <v>HDR</v>
      </c>
      <c r="C99" s="57">
        <v>2</v>
      </c>
      <c r="D99" s="39" t="str">
        <f>IF(INT((A99-1)/5)&lt;TaskCount,INDEX(vw_ConsultantTaskItems[],MATCH(Setup!$A$6,vw_ConsultantTaskItems[VendorAlpha],0)+MIN(TaskCount,INT((A99-1)/5)),4),"")</f>
        <v>A19</v>
      </c>
      <c r="E99" s="65" t="str">
        <f>IFERROR(VLOOKUP(D99,vw_ConsultantTaskItems[[Task]:[FullID2]],3,FALSE),"")</f>
        <v>Land Conservation Approach</v>
      </c>
      <c r="F99" s="43"/>
      <c r="G99" s="41">
        <f>G98+1</f>
        <v>4</v>
      </c>
      <c r="H99" s="42"/>
      <c r="I99" s="41">
        <f>I98+1</f>
        <v>4</v>
      </c>
      <c r="J99" s="42"/>
    </row>
    <row r="100" spans="1:10" ht="51" hidden="1" customHeight="1" thickBot="1" x14ac:dyDescent="0.4">
      <c r="A100" s="53">
        <f t="shared" si="8"/>
        <v>95</v>
      </c>
      <c r="B100" s="53" t="str">
        <f>Setup!$A$6</f>
        <v>HDR</v>
      </c>
      <c r="C100" s="57">
        <v>2</v>
      </c>
      <c r="D100" s="39" t="str">
        <f>IF(INT((A100-1)/5)&lt;TaskCount,INDEX(vw_ConsultantTaskItems[],MATCH(Setup!$A$6,vw_ConsultantTaskItems[VendorAlpha],0)+MIN(TaskCount,INT((A100-1)/5)),4),"")</f>
        <v>A19</v>
      </c>
      <c r="E100" s="65" t="str">
        <f>IFERROR(VLOOKUP(D100,vw_ConsultantTaskItems[[Task]:[FullID2]],3,FALSE),"")</f>
        <v>Land Conservation Approach</v>
      </c>
      <c r="F100" s="44"/>
      <c r="G100" s="41">
        <f>G99+1</f>
        <v>5</v>
      </c>
      <c r="H100" s="42"/>
      <c r="I100" s="41">
        <f>I99+1</f>
        <v>5</v>
      </c>
      <c r="J100" s="42"/>
    </row>
    <row r="101" spans="1:10" ht="51" customHeight="1" thickBot="1" x14ac:dyDescent="0.4">
      <c r="A101" s="53">
        <f t="shared" ref="A101:A105" si="9">A100+1</f>
        <v>96</v>
      </c>
      <c r="B101" s="53" t="str">
        <f>Setup!$A$6</f>
        <v>HDR</v>
      </c>
      <c r="C101" s="57">
        <v>2</v>
      </c>
      <c r="D101" s="39" t="str">
        <f>IF(INT((A101-1)/5)&lt;TaskCount,INDEX(vw_ConsultantTaskItems[],MATCH(Setup!$A$6,vw_ConsultantTaskItems[VendorAlpha],0)+MIN(TaskCount,INT((A101-1)/5)),4),"")</f>
        <v>A98</v>
      </c>
      <c r="E101" s="65" t="str">
        <f>IFERROR(VLOOKUP(D101,vw_ConsultantTaskItems[[Task]:[FullID2]],3,FALSE),"")</f>
        <v>HDR Project Management</v>
      </c>
      <c r="F101" s="40">
        <f>5/9</f>
        <v>0.55555555555555558</v>
      </c>
      <c r="G101" s="41">
        <v>1</v>
      </c>
      <c r="H101" s="42" t="s">
        <v>894</v>
      </c>
      <c r="I101" s="41">
        <v>1</v>
      </c>
      <c r="J101" s="42" t="s">
        <v>895</v>
      </c>
    </row>
    <row r="102" spans="1:10" ht="51" customHeight="1" thickBot="1" x14ac:dyDescent="0.4">
      <c r="A102" s="53">
        <f t="shared" si="9"/>
        <v>97</v>
      </c>
      <c r="B102" s="53" t="str">
        <f>Setup!$A$6</f>
        <v>HDR</v>
      </c>
      <c r="C102" s="57">
        <v>2</v>
      </c>
      <c r="D102" s="39" t="str">
        <f>IF(INT((A102-1)/5)&lt;TaskCount,INDEX(vw_ConsultantTaskItems[],MATCH(Setup!$A$6,vw_ConsultantTaskItems[VendorAlpha],0)+MIN(TaskCount,INT((A102-1)/5)),4),"")</f>
        <v>A98</v>
      </c>
      <c r="E102" s="65" t="str">
        <f>IFERROR(VLOOKUP(D102,vw_ConsultantTaskItems[[Task]:[FullID2]],3,FALSE),"")</f>
        <v>HDR Project Management</v>
      </c>
      <c r="F102" s="43"/>
      <c r="G102" s="41">
        <f>G101+1</f>
        <v>2</v>
      </c>
      <c r="H102" s="42" t="s">
        <v>896</v>
      </c>
      <c r="I102" s="41">
        <f>I101+1</f>
        <v>2</v>
      </c>
      <c r="J102" s="42"/>
    </row>
    <row r="103" spans="1:10" ht="51" customHeight="1" thickBot="1" x14ac:dyDescent="0.4">
      <c r="A103" s="53">
        <f t="shared" si="9"/>
        <v>98</v>
      </c>
      <c r="B103" s="53" t="str">
        <f>Setup!$A$6</f>
        <v>HDR</v>
      </c>
      <c r="C103" s="57">
        <v>2</v>
      </c>
      <c r="D103" s="39" t="str">
        <f>IF(INT((A103-1)/5)&lt;TaskCount,INDEX(vw_ConsultantTaskItems[],MATCH(Setup!$A$6,vw_ConsultantTaskItems[VendorAlpha],0)+MIN(TaskCount,INT((A103-1)/5)),4),"")</f>
        <v>A98</v>
      </c>
      <c r="E103" s="65" t="str">
        <f>IFERROR(VLOOKUP(D103,vw_ConsultantTaskItems[[Task]:[FullID2]],3,FALSE),"")</f>
        <v>HDR Project Management</v>
      </c>
      <c r="F103" s="43"/>
      <c r="G103" s="41">
        <f>G102+1</f>
        <v>3</v>
      </c>
      <c r="H103" s="42"/>
      <c r="I103" s="41">
        <f>I102+1</f>
        <v>3</v>
      </c>
      <c r="J103" s="42"/>
    </row>
    <row r="104" spans="1:10" ht="51" customHeight="1" thickBot="1" x14ac:dyDescent="0.4">
      <c r="A104" s="53">
        <f t="shared" si="9"/>
        <v>99</v>
      </c>
      <c r="B104" s="53" t="str">
        <f>Setup!$A$6</f>
        <v>HDR</v>
      </c>
      <c r="C104" s="57">
        <v>2</v>
      </c>
      <c r="D104" s="39" t="str">
        <f>IF(INT((A104-1)/5)&lt;TaskCount,INDEX(vw_ConsultantTaskItems[],MATCH(Setup!$A$6,vw_ConsultantTaskItems[VendorAlpha],0)+MIN(TaskCount,INT((A104-1)/5)),4),"")</f>
        <v>A98</v>
      </c>
      <c r="E104" s="65" t="str">
        <f>IFERROR(VLOOKUP(D104,vw_ConsultantTaskItems[[Task]:[FullID2]],3,FALSE),"")</f>
        <v>HDR Project Management</v>
      </c>
      <c r="F104" s="43"/>
      <c r="G104" s="41">
        <f>G103+1</f>
        <v>4</v>
      </c>
      <c r="H104" s="42"/>
      <c r="I104" s="41">
        <f>I103+1</f>
        <v>4</v>
      </c>
      <c r="J104" s="42"/>
    </row>
    <row r="105" spans="1:10" ht="51" hidden="1" customHeight="1" thickBot="1" x14ac:dyDescent="0.4">
      <c r="A105" s="53">
        <f t="shared" si="9"/>
        <v>100</v>
      </c>
      <c r="B105" s="53" t="str">
        <f>Setup!$A$6</f>
        <v>HDR</v>
      </c>
      <c r="C105" s="57">
        <v>2</v>
      </c>
      <c r="D105" s="39" t="str">
        <f>IF(INT((A105-1)/5)&lt;TaskCount,INDEX(vw_ConsultantTaskItems[],MATCH(Setup!$A$6,vw_ConsultantTaskItems[VendorAlpha],0)+MIN(TaskCount,INT((A105-1)/5)),4),"")</f>
        <v>A98</v>
      </c>
      <c r="E105" s="65" t="str">
        <f>IFERROR(VLOOKUP(D105,vw_ConsultantTaskItems[[Task]:[FullID2]],3,FALSE),"")</f>
        <v>HDR Project Management</v>
      </c>
      <c r="F105" s="44"/>
      <c r="G105" s="41">
        <f>G104+1</f>
        <v>5</v>
      </c>
      <c r="H105" s="42"/>
      <c r="I105" s="41">
        <f>I104+1</f>
        <v>5</v>
      </c>
      <c r="J105" s="42"/>
    </row>
    <row r="106" spans="1:10" ht="51" customHeight="1" thickBot="1" x14ac:dyDescent="0.4">
      <c r="A106" s="53">
        <f t="shared" ref="A106:A110" si="10">A105+1</f>
        <v>101</v>
      </c>
      <c r="B106" s="53" t="str">
        <f>Setup!$A$6</f>
        <v>HDR</v>
      </c>
      <c r="C106" s="57">
        <v>2</v>
      </c>
      <c r="D106" s="39" t="str">
        <f>IF(INT((A106-1)/5)&lt;TaskCount,INDEX(vw_ConsultantTaskItems[],MATCH(Setup!$A$6,vw_ConsultantTaskItems[VendorAlpha],0)+MIN(TaskCount,INT((A106-1)/5)),4),"")</f>
        <v>A99</v>
      </c>
      <c r="E106" s="65" t="str">
        <f>IFERROR(VLOOKUP(D106,vw_ConsultantTaskItems[[Task]:[FullID2]],3,FALSE),"")</f>
        <v>Expenses</v>
      </c>
      <c r="F106" s="40">
        <f>5/9</f>
        <v>0.55555555555555558</v>
      </c>
      <c r="G106" s="41">
        <v>1</v>
      </c>
      <c r="H106" s="42" t="s">
        <v>897</v>
      </c>
      <c r="I106" s="41">
        <v>1</v>
      </c>
      <c r="J106" s="42" t="s">
        <v>898</v>
      </c>
    </row>
    <row r="107" spans="1:10" ht="51" customHeight="1" thickBot="1" x14ac:dyDescent="0.4">
      <c r="A107" s="53">
        <f t="shared" si="10"/>
        <v>102</v>
      </c>
      <c r="B107" s="53" t="str">
        <f>Setup!$A$6</f>
        <v>HDR</v>
      </c>
      <c r="C107" s="57">
        <v>2</v>
      </c>
      <c r="D107" s="39" t="str">
        <f>IF(INT((A107-1)/5)&lt;TaskCount,INDEX(vw_ConsultantTaskItems[],MATCH(Setup!$A$6,vw_ConsultantTaskItems[VendorAlpha],0)+MIN(TaskCount,INT((A107-1)/5)),4),"")</f>
        <v>A99</v>
      </c>
      <c r="E107" s="65" t="str">
        <f>IFERROR(VLOOKUP(D107,vw_ConsultantTaskItems[[Task]:[FullID2]],3,FALSE),"")</f>
        <v>Expenses</v>
      </c>
      <c r="F107" s="43"/>
      <c r="G107" s="41">
        <f>G106+1</f>
        <v>2</v>
      </c>
      <c r="H107" s="42"/>
      <c r="I107" s="41">
        <f>I106+1</f>
        <v>2</v>
      </c>
      <c r="J107" s="42"/>
    </row>
    <row r="108" spans="1:10" ht="51" customHeight="1" thickBot="1" x14ac:dyDescent="0.4">
      <c r="A108" s="53">
        <f t="shared" si="10"/>
        <v>103</v>
      </c>
      <c r="B108" s="53" t="str">
        <f>Setup!$A$6</f>
        <v>HDR</v>
      </c>
      <c r="C108" s="57">
        <v>2</v>
      </c>
      <c r="D108" s="39" t="str">
        <f>IF(INT((A108-1)/5)&lt;TaskCount,INDEX(vw_ConsultantTaskItems[],MATCH(Setup!$A$6,vw_ConsultantTaskItems[VendorAlpha],0)+MIN(TaskCount,INT((A108-1)/5)),4),"")</f>
        <v>A99</v>
      </c>
      <c r="E108" s="65" t="str">
        <f>IFERROR(VLOOKUP(D108,vw_ConsultantTaskItems[[Task]:[FullID2]],3,FALSE),"")</f>
        <v>Expenses</v>
      </c>
      <c r="F108" s="43"/>
      <c r="G108" s="41">
        <f>G107+1</f>
        <v>3</v>
      </c>
      <c r="H108" s="42"/>
      <c r="I108" s="41">
        <f>I107+1</f>
        <v>3</v>
      </c>
      <c r="J108" s="42"/>
    </row>
    <row r="109" spans="1:10" ht="51" customHeight="1" thickBot="1" x14ac:dyDescent="0.4">
      <c r="A109" s="53">
        <f t="shared" si="10"/>
        <v>104</v>
      </c>
      <c r="B109" s="53" t="str">
        <f>Setup!$A$6</f>
        <v>HDR</v>
      </c>
      <c r="C109" s="57">
        <v>2</v>
      </c>
      <c r="D109" s="39" t="str">
        <f>IF(INT((A109-1)/5)&lt;=TaskCount,INDEX(vw_ConsultantTaskItems[],MATCH(Setup!$A$6,vw_ConsultantTaskItems[VendorAlpha],0)+MIN(TaskCount,INT((A109-1)/5)),4),"")</f>
        <v>A99</v>
      </c>
      <c r="E109" s="65" t="str">
        <f>IFERROR(VLOOKUP(D109,#REF!,3,FALSE),"")</f>
        <v/>
      </c>
      <c r="F109" s="43"/>
      <c r="G109" s="41">
        <f>G108+1</f>
        <v>4</v>
      </c>
      <c r="H109" s="42"/>
      <c r="I109" s="41">
        <f>I108+1</f>
        <v>4</v>
      </c>
      <c r="J109" s="42"/>
    </row>
    <row r="110" spans="1:10" ht="51" hidden="1" customHeight="1" thickBot="1" x14ac:dyDescent="0.4">
      <c r="A110" s="53">
        <f t="shared" si="10"/>
        <v>105</v>
      </c>
      <c r="B110" s="53" t="str">
        <f>Setup!$A$6</f>
        <v>HDR</v>
      </c>
      <c r="C110" s="57">
        <v>2</v>
      </c>
      <c r="D110" s="39" t="str">
        <f>IF(INT((A110-1)/5)&lt;=TaskCount,INDEX(vw_ConsultantTaskItems[],MATCH(Setup!$A$6,vw_ConsultantTaskItems[VendorAlpha],0)+MIN(TaskCount,INT((A110-1)/5)),4),"")</f>
        <v>A99</v>
      </c>
      <c r="E110" s="65" t="str">
        <f>IFERROR(VLOOKUP(D110,#REF!,3,FALSE),"")</f>
        <v/>
      </c>
      <c r="F110" s="44"/>
      <c r="G110" s="41">
        <f>G109+1</f>
        <v>5</v>
      </c>
      <c r="H110" s="42"/>
      <c r="I110" s="41">
        <f>I109+1</f>
        <v>5</v>
      </c>
      <c r="J110" s="42"/>
    </row>
    <row r="111" spans="1:10" ht="15.5" x14ac:dyDescent="0.35">
      <c r="D111" s="4"/>
    </row>
    <row r="112" spans="1:10" ht="15.5" x14ac:dyDescent="0.35">
      <c r="D112" s="3"/>
    </row>
  </sheetData>
  <sheetProtection password="C7F4" sheet="1" formatRows="0" selectLockedCells="1" autoFilter="0"/>
  <autoFilter ref="D5:G110" xr:uid="{00000000-0009-0000-0000-000002000000}">
    <filterColumn colId="3">
      <filters>
        <filter val="1"/>
        <filter val="2"/>
        <filter val="3"/>
        <filter val="4"/>
      </filters>
    </filterColumn>
  </autoFilter>
  <mergeCells count="1">
    <mergeCell ref="D2:E2"/>
  </mergeCells>
  <conditionalFormatting sqref="E12:F15">
    <cfRule type="expression" dxfId="41" priority="94">
      <formula>ISBLANK($F12)</formula>
    </cfRule>
  </conditionalFormatting>
  <conditionalFormatting sqref="D6:E110">
    <cfRule type="expression" dxfId="40" priority="1">
      <formula>MOD($A6,5)=1</formula>
    </cfRule>
    <cfRule type="expression" dxfId="39" priority="2">
      <formula>MOD($A6,5)&lt;&gt;1</formula>
    </cfRule>
  </conditionalFormatting>
  <dataValidations count="1">
    <dataValidation type="decimal" allowBlank="1" showInputMessage="1" showErrorMessage="1" sqref="F6 F11 F16 F21 F26 F31 F41 F46 F51 F56 F61 F66 F71 F76 F81 F86 F91 F96 F101 F106" xr:uid="{00000000-0002-0000-0200-000000000000}">
      <formula1>0</formula1>
      <formula2>100</formula2>
    </dataValidation>
  </dataValidations>
  <printOptions horizontalCentered="1"/>
  <pageMargins left="0.25" right="0.25" top="0.75" bottom="0.75" header="0.3" footer="0.3"/>
  <pageSetup pageOrder="overThenDown" orientation="landscape" r:id="rId1"/>
  <colBreaks count="1" manualBreakCount="1">
    <brk id="10" max="1048575" man="1"/>
  </colBreaks>
  <drawing r:id="rId2"/>
  <legacyDrawing r:id="rId3"/>
  <oleObjects>
    <mc:AlternateContent xmlns:mc="http://schemas.openxmlformats.org/markup-compatibility/2006">
      <mc:Choice Requires="x14">
        <oleObject progId="Visio.Drawing.11" shapeId="55297" r:id="rId4">
          <objectPr defaultSize="0" autoPict="0" r:id="rId5">
            <anchor>
              <from>
                <xdr:col>5</xdr:col>
                <xdr:colOff>57150</xdr:colOff>
                <xdr:row>0</xdr:row>
                <xdr:rowOff>6350</xdr:rowOff>
              </from>
              <to>
                <xdr:col>10</xdr:col>
                <xdr:colOff>0</xdr:colOff>
                <xdr:row>2</xdr:row>
                <xdr:rowOff>25400</xdr:rowOff>
              </to>
            </anchor>
          </objectPr>
        </oleObject>
      </mc:Choice>
      <mc:Fallback>
        <oleObject progId="Visio.Drawing.11" shapeId="55297" r:id="rId4"/>
      </mc:Fallback>
    </mc:AlternateContent>
    <mc:AlternateContent xmlns:mc="http://schemas.openxmlformats.org/markup-compatibility/2006">
      <mc:Choice Requires="x14">
        <oleObject progId="Visio.Drawing.11" shapeId="55298" r:id="rId6">
          <objectPr defaultSize="0" autoPict="0" r:id="rId7">
            <anchor moveWithCells="1">
              <from>
                <xdr:col>4</xdr:col>
                <xdr:colOff>1219200</xdr:colOff>
                <xdr:row>1</xdr:row>
                <xdr:rowOff>12700</xdr:rowOff>
              </from>
              <to>
                <xdr:col>7</xdr:col>
                <xdr:colOff>1003300</xdr:colOff>
                <xdr:row>2</xdr:row>
                <xdr:rowOff>31750</xdr:rowOff>
              </to>
            </anchor>
          </objectPr>
        </oleObject>
      </mc:Choice>
      <mc:Fallback>
        <oleObject progId="Visio.Drawing.11" shapeId="5529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XFD17"/>
  <sheetViews>
    <sheetView showGridLines="0" topLeftCell="A2" zoomScaleNormal="10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B14" sqref="B14"/>
    </sheetView>
  </sheetViews>
  <sheetFormatPr defaultRowHeight="14.5" x14ac:dyDescent="0.35"/>
  <cols>
    <col min="1" max="1" width="2.81640625" customWidth="1"/>
    <col min="2" max="2" width="39" customWidth="1"/>
    <col min="3" max="3" width="38.54296875" customWidth="1"/>
    <col min="4" max="6" width="4.453125" customWidth="1"/>
    <col min="7" max="7" width="4" customWidth="1"/>
    <col min="8" max="8" width="31.54296875" customWidth="1"/>
    <col min="9" max="16" width="0" hidden="1" customWidth="1"/>
  </cols>
  <sheetData>
    <row r="1" spans="1:16384" hidden="1" x14ac:dyDescent="0.35">
      <c r="A1" s="2"/>
      <c r="B1" s="2"/>
      <c r="C1" s="2"/>
    </row>
    <row r="2" spans="1:16384" ht="48.75" customHeight="1" x14ac:dyDescent="0.35">
      <c r="A2" s="149" t="str">
        <f ca="1">CONCATENATE(MID(Setup!A12,FIND("[",Setup!A12)+1,FIND(".xls",Setup!A12)-FIND("[",Setup!A12)-1),CHAR(10),TEXT(NOW(),"mmm dd, yyyy"))</f>
        <v>Monthly Progress Template HDR 2020-05
Jun 01, 2020</v>
      </c>
      <c r="B2" s="149"/>
      <c r="C2" s="66"/>
    </row>
    <row r="3" spans="1:16384" ht="9.75" customHeight="1" x14ac:dyDescent="0.35">
      <c r="A3" s="2"/>
      <c r="B3" s="2"/>
      <c r="C3" s="2"/>
      <c r="L3" s="36"/>
    </row>
    <row r="4" spans="1:16384" ht="15.5" x14ac:dyDescent="0.35">
      <c r="A4" s="3"/>
      <c r="C4" s="71"/>
      <c r="D4" s="151" t="s">
        <v>263</v>
      </c>
      <c r="E4" s="151"/>
      <c r="F4" s="151"/>
    </row>
    <row r="5" spans="1:16384" ht="15" thickBot="1" x14ac:dyDescent="0.4">
      <c r="D5" s="150" t="s">
        <v>260</v>
      </c>
      <c r="E5" s="150"/>
      <c r="F5" s="150"/>
    </row>
    <row r="6" spans="1:16384" ht="59.25" customHeight="1" thickBot="1" x14ac:dyDescent="0.4">
      <c r="A6" s="69" t="s">
        <v>261</v>
      </c>
      <c r="B6" s="69" t="s">
        <v>254</v>
      </c>
      <c r="C6" s="69" t="s">
        <v>398</v>
      </c>
      <c r="D6" s="47" t="s">
        <v>256</v>
      </c>
      <c r="E6" s="47" t="s">
        <v>258</v>
      </c>
      <c r="F6" s="47" t="s">
        <v>257</v>
      </c>
      <c r="G6" s="47" t="s">
        <v>660</v>
      </c>
      <c r="H6" s="70" t="s">
        <v>659</v>
      </c>
    </row>
    <row r="7" spans="1:16384" ht="60.75" customHeight="1" thickBot="1" x14ac:dyDescent="0.4">
      <c r="A7" s="41">
        <v>1</v>
      </c>
      <c r="B7" s="110" t="s">
        <v>669</v>
      </c>
      <c r="C7" s="110" t="s">
        <v>664</v>
      </c>
      <c r="D7" s="111">
        <v>1</v>
      </c>
      <c r="E7" s="111"/>
      <c r="F7" s="111">
        <v>1</v>
      </c>
      <c r="G7" s="111">
        <v>1</v>
      </c>
      <c r="H7" s="110" t="s">
        <v>830</v>
      </c>
    </row>
    <row r="8" spans="1:16384" ht="60.75" hidden="1" customHeight="1" thickBot="1" x14ac:dyDescent="0.4">
      <c r="A8" s="41">
        <f>A7+1</f>
        <v>2</v>
      </c>
      <c r="B8" s="106" t="s">
        <v>662</v>
      </c>
      <c r="C8" s="106" t="s">
        <v>665</v>
      </c>
      <c r="D8" s="107">
        <v>1</v>
      </c>
      <c r="E8" s="107">
        <v>1</v>
      </c>
      <c r="F8" s="107">
        <v>1</v>
      </c>
      <c r="G8" s="107">
        <v>1</v>
      </c>
      <c r="H8" s="106" t="s">
        <v>667</v>
      </c>
    </row>
    <row r="9" spans="1:16384" ht="60.75" hidden="1" customHeight="1" thickBot="1" x14ac:dyDescent="0.4">
      <c r="A9" s="41">
        <f>A8+1</f>
        <v>3</v>
      </c>
      <c r="B9" s="106" t="s">
        <v>663</v>
      </c>
      <c r="C9" s="106" t="s">
        <v>666</v>
      </c>
      <c r="D9" s="107">
        <v>1</v>
      </c>
      <c r="E9" s="107"/>
      <c r="F9" s="107">
        <v>1</v>
      </c>
      <c r="G9" s="107">
        <v>1</v>
      </c>
      <c r="H9" s="106" t="s">
        <v>668</v>
      </c>
    </row>
    <row r="10" spans="1:16384" ht="60.75" customHeight="1" thickBot="1" x14ac:dyDescent="0.4">
      <c r="A10" s="41">
        <v>4</v>
      </c>
      <c r="B10" s="106" t="s">
        <v>670</v>
      </c>
      <c r="C10" s="110" t="s">
        <v>671</v>
      </c>
      <c r="D10" s="107">
        <v>1</v>
      </c>
      <c r="E10" s="107"/>
      <c r="F10" s="107">
        <v>1</v>
      </c>
      <c r="G10" s="107">
        <v>1</v>
      </c>
      <c r="H10" s="106" t="s">
        <v>830</v>
      </c>
    </row>
    <row r="11" spans="1:16384" ht="60.75" customHeight="1" thickBot="1" x14ac:dyDescent="0.4">
      <c r="A11" s="41">
        <v>5</v>
      </c>
      <c r="B11" s="106" t="s">
        <v>672</v>
      </c>
      <c r="C11" s="106" t="s">
        <v>673</v>
      </c>
      <c r="D11" s="107">
        <v>1</v>
      </c>
      <c r="E11" s="107">
        <v>1</v>
      </c>
      <c r="F11" s="107">
        <v>1</v>
      </c>
      <c r="G11" s="107">
        <v>1</v>
      </c>
      <c r="H11" s="106" t="s">
        <v>830</v>
      </c>
    </row>
    <row r="12" spans="1:16384" ht="60.75" customHeight="1" thickBot="1" x14ac:dyDescent="0.4">
      <c r="A12" s="41">
        <f>A11+1</f>
        <v>6</v>
      </c>
      <c r="B12" s="106"/>
      <c r="C12" s="106"/>
      <c r="D12" s="107"/>
      <c r="E12" s="107"/>
      <c r="F12" s="107"/>
      <c r="G12" s="107"/>
      <c r="H12" s="106"/>
    </row>
    <row r="13" spans="1:16384" ht="60.75" customHeight="1" thickBot="1" x14ac:dyDescent="0.4">
      <c r="A13" s="41">
        <f>A12+1</f>
        <v>7</v>
      </c>
      <c r="B13" s="106"/>
      <c r="C13" s="106"/>
      <c r="D13" s="107"/>
      <c r="E13" s="107"/>
      <c r="F13" s="107"/>
      <c r="G13" s="107"/>
      <c r="H13" s="106"/>
    </row>
    <row r="14" spans="1:16384" ht="60.75" customHeight="1" thickBot="1" x14ac:dyDescent="0.4">
      <c r="A14" s="41">
        <f>A13+1</f>
        <v>8</v>
      </c>
      <c r="B14" s="106"/>
      <c r="C14" s="106"/>
      <c r="D14" s="107"/>
      <c r="E14" s="107"/>
      <c r="F14" s="107"/>
      <c r="G14" s="107"/>
      <c r="H14" s="106"/>
    </row>
    <row r="15" spans="1:16384" ht="60.75" customHeight="1" thickBot="1" x14ac:dyDescent="0.4">
      <c r="A15" s="41">
        <f>A14+1</f>
        <v>9</v>
      </c>
      <c r="B15" s="106"/>
      <c r="C15" s="106"/>
      <c r="D15" s="107"/>
      <c r="E15" s="107"/>
      <c r="F15" s="107"/>
      <c r="G15" s="107"/>
      <c r="H15" s="106"/>
    </row>
    <row r="16" spans="1:16384" s="108" customFormat="1" ht="60.75" customHeight="1" thickBot="1" x14ac:dyDescent="0.4">
      <c r="A16" s="108">
        <f>A15+1</f>
        <v>10</v>
      </c>
      <c r="B16" s="106"/>
      <c r="C16" s="106"/>
      <c r="D16" s="107"/>
      <c r="E16" s="107"/>
      <c r="F16" s="107"/>
      <c r="G16" s="107"/>
      <c r="H16" s="106"/>
      <c r="I16" s="109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pans="1:16384" s="108" customFormat="1" ht="60.75" customHeight="1" thickBot="1" x14ac:dyDescent="0.4">
      <c r="A17" s="108">
        <f t="shared" ref="A17" si="0">A16+1</f>
        <v>11</v>
      </c>
      <c r="B17" s="106"/>
      <c r="C17" s="106"/>
      <c r="D17" s="107"/>
      <c r="E17" s="107"/>
      <c r="F17" s="107"/>
      <c r="G17" s="107"/>
      <c r="H17" s="106"/>
      <c r="I17" s="109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</sheetData>
  <sheetProtection password="C7F4" sheet="1" objects="1" scenarios="1" formatRows="0" autoFilter="0"/>
  <mergeCells count="3">
    <mergeCell ref="D5:F5"/>
    <mergeCell ref="A2:B2"/>
    <mergeCell ref="D4:F4"/>
  </mergeCells>
  <conditionalFormatting sqref="B7:B17">
    <cfRule type="expression" dxfId="38" priority="23">
      <formula>$G7&gt;0</formula>
    </cfRule>
  </conditionalFormatting>
  <dataValidations count="1">
    <dataValidation type="list" allowBlank="1" showInputMessage="1" showErrorMessage="1" sqref="D7:G17" xr:uid="{00000000-0002-0000-0300-000000000000}">
      <formula1>"0,1"</formula1>
    </dataValidation>
  </dataValidations>
  <pageMargins left="0.25" right="0.25" top="0.75" bottom="0.75" header="0.3" footer="0.3"/>
  <pageSetup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63490" r:id="rId4">
          <objectPr defaultSize="0" autoPict="0" r:id="rId5">
            <anchor>
              <from>
                <xdr:col>2</xdr:col>
                <xdr:colOff>1117600</xdr:colOff>
                <xdr:row>0</xdr:row>
                <xdr:rowOff>0</xdr:rowOff>
              </from>
              <to>
                <xdr:col>4</xdr:col>
                <xdr:colOff>165100</xdr:colOff>
                <xdr:row>2</xdr:row>
                <xdr:rowOff>31750</xdr:rowOff>
              </to>
            </anchor>
          </objectPr>
        </oleObject>
      </mc:Choice>
      <mc:Fallback>
        <oleObject progId="Visio.Drawing.11" shapeId="63490" r:id="rId4"/>
      </mc:Fallback>
    </mc:AlternateContent>
    <mc:AlternateContent xmlns:mc="http://schemas.openxmlformats.org/markup-compatibility/2006">
      <mc:Choice Requires="x14">
        <oleObject progId="Visio.Drawing.11" shapeId="63491" r:id="rId6">
          <objectPr defaultSize="0" autoPict="0" r:id="rId7">
            <anchor moveWithCells="1">
              <from>
                <xdr:col>1</xdr:col>
                <xdr:colOff>2070100</xdr:colOff>
                <xdr:row>0</xdr:row>
                <xdr:rowOff>0</xdr:rowOff>
              </from>
              <to>
                <xdr:col>2</xdr:col>
                <xdr:colOff>1143000</xdr:colOff>
                <xdr:row>2</xdr:row>
                <xdr:rowOff>31750</xdr:rowOff>
              </to>
            </anchor>
          </objectPr>
        </oleObject>
      </mc:Choice>
      <mc:Fallback>
        <oleObject progId="Visio.Drawing.11" shapeId="63491" r:id="rId6"/>
      </mc:Fallback>
    </mc:AlternateContent>
  </oleObjects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" id="{A2A80EDA-00E7-4B30-96E6-82B215AB4CB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D7:F16</xm:sqref>
        </x14:conditionalFormatting>
        <x14:conditionalFormatting xmlns:xm="http://schemas.microsoft.com/office/excel/2006/main">
          <x14:cfRule type="iconSet" priority="24" id="{140FC6E5-C40C-43A9-AEC3-4FD1CDF65E9A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G7:G16</xm:sqref>
        </x14:conditionalFormatting>
        <x14:conditionalFormatting xmlns:xm="http://schemas.microsoft.com/office/excel/2006/main">
          <x14:cfRule type="iconSet" priority="99" id="{65288273-2B66-4C29-B730-E769E5DA2D6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D17:F17</xm:sqref>
        </x14:conditionalFormatting>
        <x14:conditionalFormatting xmlns:xm="http://schemas.microsoft.com/office/excel/2006/main">
          <x14:cfRule type="iconSet" priority="100" id="{D5D7CE8B-23B6-4961-A647-503C789D0C8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G17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N45"/>
  <sheetViews>
    <sheetView showZeros="0" zoomScale="85" zoomScaleNormal="85" workbookViewId="0">
      <selection activeCell="H2" sqref="H2"/>
    </sheetView>
  </sheetViews>
  <sheetFormatPr defaultRowHeight="14.5" x14ac:dyDescent="0.35"/>
  <cols>
    <col min="1" max="1" width="4.81640625" bestFit="1" customWidth="1"/>
    <col min="2" max="2" width="3.81640625" bestFit="1" customWidth="1"/>
    <col min="3" max="3" width="7.81640625" bestFit="1" customWidth="1"/>
    <col min="4" max="5" width="4.1796875" bestFit="1" customWidth="1"/>
    <col min="7" max="7" width="44" bestFit="1" customWidth="1"/>
    <col min="8" max="8" width="10" bestFit="1" customWidth="1"/>
    <col min="9" max="9" width="11.1796875" style="100" bestFit="1" customWidth="1"/>
    <col min="10" max="10" width="9.1796875" style="97"/>
    <col min="11" max="11" width="14.1796875" style="104" customWidth="1"/>
    <col min="12" max="12" width="22.81640625" customWidth="1"/>
    <col min="13" max="13" width="27.81640625" customWidth="1"/>
  </cols>
  <sheetData>
    <row r="1" spans="1:14" ht="66" thickBot="1" x14ac:dyDescent="0.4">
      <c r="A1" s="47" t="s">
        <v>573</v>
      </c>
      <c r="B1" s="47" t="s">
        <v>1</v>
      </c>
      <c r="C1" s="47" t="s">
        <v>575</v>
      </c>
      <c r="D1" s="47" t="s">
        <v>400</v>
      </c>
      <c r="E1" s="47" t="s">
        <v>399</v>
      </c>
      <c r="F1" s="47" t="s">
        <v>199</v>
      </c>
      <c r="G1" s="47" t="s">
        <v>262</v>
      </c>
      <c r="H1" s="47" t="s">
        <v>12</v>
      </c>
      <c r="I1" s="98" t="s">
        <v>218</v>
      </c>
      <c r="J1" s="96" t="s">
        <v>200</v>
      </c>
      <c r="K1" s="102" t="s">
        <v>253</v>
      </c>
      <c r="L1" s="47" t="s">
        <v>259</v>
      </c>
      <c r="M1" s="52" t="s">
        <v>201</v>
      </c>
      <c r="N1" s="52" t="s">
        <v>397</v>
      </c>
    </row>
    <row r="2" spans="1:14" x14ac:dyDescent="0.35">
      <c r="A2" s="50" t="str">
        <f t="shared" ref="A2:A33" si="0">ConsultantChoice</f>
        <v>HDR</v>
      </c>
      <c r="B2" s="50">
        <f>'a) Deliverables'!B7</f>
        <v>2</v>
      </c>
      <c r="C2" s="50" t="str">
        <f t="shared" ref="C2:C45" si="1">Work_Period</f>
        <v>2020-05</v>
      </c>
      <c r="D2" s="50" t="str">
        <f>'a) Deliverables'!C7</f>
        <v>A02</v>
      </c>
      <c r="E2" s="50" t="str">
        <f>'a) Deliverables'!D7</f>
        <v>A02</v>
      </c>
      <c r="F2" s="49" t="str">
        <f>'a) Deliverables'!E7</f>
        <v>PLN04</v>
      </c>
      <c r="G2" s="50" t="str">
        <f>'a) Deliverables'!F7</f>
        <v>Draft Operations Plan</v>
      </c>
      <c r="H2" s="50" t="str">
        <f>'a) Deliverables'!G7</f>
        <v>Active</v>
      </c>
      <c r="I2" s="99" t="str">
        <f>IF('a) Deliverables'!H7&gt;0,'a) Deliverables'!H7,"")</f>
        <v/>
      </c>
      <c r="J2" s="101">
        <f>'a) Deliverables'!I7</f>
        <v>0.4</v>
      </c>
      <c r="K2" s="103" t="str">
        <f>IF('a) Deliverables'!J7&gt;0,'a) Deliverables'!J7,"")</f>
        <v/>
      </c>
      <c r="L2" s="49">
        <f>'a) Deliverables'!K7</f>
        <v>0</v>
      </c>
      <c r="M2" s="48" t="str">
        <f>'a) Deliverables'!L7</f>
        <v>Developed strategy and schedue for discussions with Reclamation and DWR.</v>
      </c>
      <c r="N2">
        <f>'a) Deliverables'!M7</f>
        <v>0</v>
      </c>
    </row>
    <row r="3" spans="1:14" x14ac:dyDescent="0.35">
      <c r="A3" s="50" t="str">
        <f t="shared" si="0"/>
        <v>HDR</v>
      </c>
      <c r="B3" s="50">
        <f>'a) Deliverables'!B8</f>
        <v>2</v>
      </c>
      <c r="C3" s="50" t="str">
        <f t="shared" si="1"/>
        <v>2020-05</v>
      </c>
      <c r="D3" s="50" t="str">
        <f>'a) Deliverables'!C8</f>
        <v>A08</v>
      </c>
      <c r="E3" s="50" t="str">
        <f>'a) Deliverables'!D8</f>
        <v>A08</v>
      </c>
      <c r="F3" s="49" t="str">
        <f>'a) Deliverables'!E8</f>
        <v>APP01</v>
      </c>
      <c r="G3" s="50" t="str">
        <f>'a) Deliverables'!F8</f>
        <v>Application for Financial Assistance to Reclamation</v>
      </c>
      <c r="H3" s="50" t="str">
        <f>'a) Deliverables'!G8</f>
        <v>Active</v>
      </c>
      <c r="I3" s="99" t="str">
        <f>IF('a) Deliverables'!H8&gt;0,'a) Deliverables'!H8,"")</f>
        <v/>
      </c>
      <c r="J3" s="101">
        <f>'a) Deliverables'!I8</f>
        <v>0.9</v>
      </c>
      <c r="K3" s="103" t="str">
        <f>IF('a) Deliverables'!J8&gt;0,'a) Deliverables'!J8,"")</f>
        <v/>
      </c>
      <c r="L3" s="49">
        <f>'a) Deliverables'!K8</f>
        <v>0</v>
      </c>
      <c r="M3" s="48" t="str">
        <f>'a) Deliverables'!L8</f>
        <v>Finished resolution of project passed by the Reservoir Committee and Authority Board. Submitted additional materials/backup to Reclamation for inclusion in application.</v>
      </c>
      <c r="N3">
        <f>'a) Deliverables'!M8</f>
        <v>0</v>
      </c>
    </row>
    <row r="4" spans="1:14" x14ac:dyDescent="0.35">
      <c r="A4" s="50" t="str">
        <f t="shared" si="0"/>
        <v>HDR</v>
      </c>
      <c r="B4" s="50">
        <f>'a) Deliverables'!B9</f>
        <v>2</v>
      </c>
      <c r="C4" s="50" t="str">
        <f t="shared" si="1"/>
        <v>2020-05</v>
      </c>
      <c r="D4" s="50" t="str">
        <f>'a) Deliverables'!C9</f>
        <v>A08</v>
      </c>
      <c r="E4" s="50" t="str">
        <f>'a) Deliverables'!D9</f>
        <v>A08</v>
      </c>
      <c r="F4" s="49" t="str">
        <f>'a) Deliverables'!E9</f>
        <v>PLN05</v>
      </c>
      <c r="G4" s="50" t="str">
        <f>'a) Deliverables'!F9</f>
        <v>Amendment 1B work Plan</v>
      </c>
      <c r="H4" s="50" t="str">
        <f>'a) Deliverables'!G9</f>
        <v>Active</v>
      </c>
      <c r="I4" s="99" t="str">
        <f>IF('a) Deliverables'!H9&gt;0,'a) Deliverables'!H9,"")</f>
        <v/>
      </c>
      <c r="J4" s="101">
        <f>'a) Deliverables'!I9</f>
        <v>1</v>
      </c>
      <c r="K4" s="103" t="str">
        <f>IF('a) Deliverables'!J9&gt;0,'a) Deliverables'!J9,"")</f>
        <v/>
      </c>
      <c r="L4" s="49">
        <f>'a) Deliverables'!K9</f>
        <v>0</v>
      </c>
      <c r="M4" s="48" t="str">
        <f>'a) Deliverables'!L9</f>
        <v>Complete.</v>
      </c>
      <c r="N4">
        <f>'a) Deliverables'!M9</f>
        <v>0</v>
      </c>
    </row>
    <row r="5" spans="1:14" x14ac:dyDescent="0.35">
      <c r="A5" s="50" t="str">
        <f t="shared" si="0"/>
        <v>HDR</v>
      </c>
      <c r="B5" s="50">
        <f>'a) Deliverables'!B10</f>
        <v>2</v>
      </c>
      <c r="C5" s="50" t="str">
        <f t="shared" si="1"/>
        <v>2020-05</v>
      </c>
      <c r="D5" s="50" t="str">
        <f>'a) Deliverables'!C10</f>
        <v>A08</v>
      </c>
      <c r="E5" s="50" t="str">
        <f>'a) Deliverables'!D10</f>
        <v>A08</v>
      </c>
      <c r="F5" s="49" t="str">
        <f>'a) Deliverables'!E10</f>
        <v>PLN06</v>
      </c>
      <c r="G5" s="50" t="str">
        <f>'a) Deliverables'!F10</f>
        <v>Amendment 2 work plan</v>
      </c>
      <c r="H5" s="50" t="str">
        <f>'a) Deliverables'!G10</f>
        <v>Active</v>
      </c>
      <c r="I5" s="99" t="str">
        <f>IF('a) Deliverables'!H10&gt;0,'a) Deliverables'!H10,"")</f>
        <v/>
      </c>
      <c r="J5" s="101">
        <f>'a) Deliverables'!I10</f>
        <v>1</v>
      </c>
      <c r="K5" s="103" t="str">
        <f>IF('a) Deliverables'!J10&gt;0,'a) Deliverables'!J10,"")</f>
        <v/>
      </c>
      <c r="L5" s="49">
        <f>'a) Deliverables'!K10</f>
        <v>0</v>
      </c>
      <c r="M5" s="48" t="str">
        <f>'a) Deliverables'!L10</f>
        <v>Complete.</v>
      </c>
      <c r="N5">
        <f>'a) Deliverables'!M10</f>
        <v>0</v>
      </c>
    </row>
    <row r="6" spans="1:14" x14ac:dyDescent="0.35">
      <c r="A6" s="50" t="str">
        <f t="shared" si="0"/>
        <v>HDR</v>
      </c>
      <c r="B6" s="50">
        <f>'a) Deliverables'!B11</f>
        <v>2</v>
      </c>
      <c r="C6" s="50" t="str">
        <f t="shared" si="1"/>
        <v>2020-05</v>
      </c>
      <c r="D6" s="50" t="str">
        <f>'a) Deliverables'!C11</f>
        <v>A08</v>
      </c>
      <c r="E6" s="50" t="str">
        <f>'a) Deliverables'!D11</f>
        <v>A08</v>
      </c>
      <c r="F6" s="49" t="str">
        <f>'a) Deliverables'!E11</f>
        <v>TMS16</v>
      </c>
      <c r="G6" s="50" t="str">
        <f>'a) Deliverables'!F11</f>
        <v>WIFIA Letter of Interest Strategy Memo</v>
      </c>
      <c r="H6" s="50" t="str">
        <f>'a) Deliverables'!G11</f>
        <v>Active</v>
      </c>
      <c r="I6" s="99" t="str">
        <f>IF('a) Deliverables'!H11&gt;0,'a) Deliverables'!H11,"")</f>
        <v/>
      </c>
      <c r="J6" s="101">
        <f>'a) Deliverables'!I11</f>
        <v>0.2</v>
      </c>
      <c r="K6" s="103" t="str">
        <f>IF('a) Deliverables'!J11&gt;0,'a) Deliverables'!J11,"")</f>
        <v/>
      </c>
      <c r="L6" s="62">
        <f>'a) Deliverables'!K11</f>
        <v>0</v>
      </c>
      <c r="M6" s="63" t="str">
        <f>'a) Deliverables'!L11</f>
        <v>Continued development of letter.</v>
      </c>
      <c r="N6">
        <f>'a) Deliverables'!M11</f>
        <v>0</v>
      </c>
    </row>
    <row r="7" spans="1:14" x14ac:dyDescent="0.35">
      <c r="A7" s="50" t="str">
        <f t="shared" si="0"/>
        <v>HDR</v>
      </c>
      <c r="B7" s="50">
        <f>'a) Deliverables'!B12</f>
        <v>2</v>
      </c>
      <c r="C7" s="50" t="str">
        <f t="shared" si="1"/>
        <v>2020-05</v>
      </c>
      <c r="D7" s="50" t="str">
        <f>'a) Deliverables'!C12</f>
        <v>A13</v>
      </c>
      <c r="E7" s="50" t="str">
        <f>'a) Deliverables'!D12</f>
        <v>A13</v>
      </c>
      <c r="F7" s="49" t="str">
        <f>'a) Deliverables'!E12</f>
        <v>TMS15</v>
      </c>
      <c r="G7" s="50" t="str">
        <f>'a) Deliverables'!F12</f>
        <v>Risk Workshop Outcomes TM</v>
      </c>
      <c r="H7" s="50" t="str">
        <f>'a) Deliverables'!G12</f>
        <v>Active</v>
      </c>
      <c r="I7" s="99" t="str">
        <f>IF('a) Deliverables'!H12&gt;0,'a) Deliverables'!H12,"")</f>
        <v/>
      </c>
      <c r="J7" s="101">
        <f>'a) Deliverables'!I12</f>
        <v>0.1</v>
      </c>
      <c r="K7" s="103" t="str">
        <f>IF('a) Deliverables'!J12&gt;0,'a) Deliverables'!J12,"")</f>
        <v/>
      </c>
      <c r="L7" s="49">
        <f>'a) Deliverables'!K12</f>
        <v>0</v>
      </c>
      <c r="M7" s="48" t="str">
        <f>'a) Deliverables'!L12</f>
        <v>Began review of risk register and identified new risks based on updated project (VP7).</v>
      </c>
      <c r="N7">
        <f>'a) Deliverables'!M12</f>
        <v>0</v>
      </c>
    </row>
    <row r="8" spans="1:14" x14ac:dyDescent="0.35">
      <c r="A8" s="50" t="str">
        <f t="shared" si="0"/>
        <v>HDR</v>
      </c>
      <c r="B8" s="50">
        <f>'a) Deliverables'!B13</f>
        <v>2</v>
      </c>
      <c r="C8" s="50" t="str">
        <f t="shared" si="1"/>
        <v>2020-05</v>
      </c>
      <c r="D8" s="50" t="str">
        <f>'a) Deliverables'!C13</f>
        <v>A03</v>
      </c>
      <c r="E8" s="50" t="str">
        <f>'a) Deliverables'!D13</f>
        <v>A03</v>
      </c>
      <c r="F8" s="49" t="str">
        <f>'a) Deliverables'!E13</f>
        <v>SYS01</v>
      </c>
      <c r="G8" s="50" t="str">
        <f>'a) Deliverables'!F13</f>
        <v>Environmental Tracking Tool</v>
      </c>
      <c r="H8" s="50" t="str">
        <f>'a) Deliverables'!G13</f>
        <v>Completed</v>
      </c>
      <c r="I8" s="99" t="str">
        <f>IF('a) Deliverables'!H13&gt;0,'a) Deliverables'!H13,"")</f>
        <v/>
      </c>
      <c r="J8" s="101">
        <f>'a) Deliverables'!I13</f>
        <v>0</v>
      </c>
      <c r="K8" s="103" t="str">
        <f>IF('a) Deliverables'!J13&gt;0,'a) Deliverables'!J13,"")</f>
        <v/>
      </c>
      <c r="L8" s="49">
        <f>'a) Deliverables'!K13</f>
        <v>0</v>
      </c>
      <c r="M8" s="48">
        <f>'a) Deliverables'!L13</f>
        <v>0</v>
      </c>
      <c r="N8">
        <f>'a) Deliverables'!M13</f>
        <v>0</v>
      </c>
    </row>
    <row r="9" spans="1:14" x14ac:dyDescent="0.35">
      <c r="A9" s="50" t="str">
        <f t="shared" si="0"/>
        <v>HDR</v>
      </c>
      <c r="B9" s="50">
        <f>'a) Deliverables'!B14</f>
        <v>2</v>
      </c>
      <c r="C9" s="50" t="str">
        <f t="shared" si="1"/>
        <v>2020-05</v>
      </c>
      <c r="D9" s="50" t="str">
        <f>'a) Deliverables'!C14</f>
        <v>A03</v>
      </c>
      <c r="E9" s="50" t="str">
        <f>'a) Deliverables'!D14</f>
        <v>A03</v>
      </c>
      <c r="F9" s="49" t="str">
        <f>'a) Deliverables'!E14</f>
        <v>TMS11</v>
      </c>
      <c r="G9" s="50" t="str">
        <f>'a) Deliverables'!F14</f>
        <v>Environmental QA/QC process</v>
      </c>
      <c r="H9" s="50" t="str">
        <f>'a) Deliverables'!G14</f>
        <v>Completed</v>
      </c>
      <c r="I9" s="99" t="str">
        <f>IF('a) Deliverables'!H14&gt;0,'a) Deliverables'!H14,"")</f>
        <v/>
      </c>
      <c r="J9" s="101">
        <f>'a) Deliverables'!I14</f>
        <v>0</v>
      </c>
      <c r="K9" s="103" t="str">
        <f>IF('a) Deliverables'!J14&gt;0,'a) Deliverables'!J14,"")</f>
        <v/>
      </c>
      <c r="L9" s="49">
        <f>'a) Deliverables'!K14</f>
        <v>0</v>
      </c>
      <c r="M9" s="48">
        <f>'a) Deliverables'!L14</f>
        <v>0</v>
      </c>
      <c r="N9">
        <f>'a) Deliverables'!M14</f>
        <v>0</v>
      </c>
    </row>
    <row r="10" spans="1:14" x14ac:dyDescent="0.35">
      <c r="A10" s="50" t="str">
        <f t="shared" si="0"/>
        <v>HDR</v>
      </c>
      <c r="B10" s="50">
        <f>'a) Deliverables'!B15</f>
        <v>2</v>
      </c>
      <c r="C10" s="50" t="str">
        <f t="shared" si="1"/>
        <v>2020-05</v>
      </c>
      <c r="D10" s="50" t="str">
        <f>'a) Deliverables'!C15</f>
        <v>A04</v>
      </c>
      <c r="E10" s="50" t="str">
        <f>'a) Deliverables'!D15</f>
        <v>A04</v>
      </c>
      <c r="F10" s="49" t="str">
        <f>'a) Deliverables'!E15</f>
        <v>SCH01</v>
      </c>
      <c r="G10" s="50" t="str">
        <f>'a) Deliverables'!F15</f>
        <v>Permitting Schedule</v>
      </c>
      <c r="H10" s="50" t="str">
        <f>'a) Deliverables'!G15</f>
        <v>Completed</v>
      </c>
      <c r="I10" s="99">
        <f>IF('a) Deliverables'!H15&gt;0,'a) Deliverables'!H15,"")</f>
        <v>43647</v>
      </c>
      <c r="J10" s="101">
        <f>'a) Deliverables'!I15</f>
        <v>0</v>
      </c>
      <c r="K10" s="103" t="str">
        <f>IF('a) Deliverables'!J15&gt;0,'a) Deliverables'!J15,"")</f>
        <v/>
      </c>
      <c r="L10" s="49">
        <f>'a) Deliverables'!K15</f>
        <v>0</v>
      </c>
      <c r="M10" s="48">
        <f>'a) Deliverables'!L15</f>
        <v>0</v>
      </c>
      <c r="N10">
        <f>'a) Deliverables'!M15</f>
        <v>0</v>
      </c>
    </row>
    <row r="11" spans="1:14" x14ac:dyDescent="0.35">
      <c r="A11" s="50" t="str">
        <f t="shared" si="0"/>
        <v>HDR</v>
      </c>
      <c r="B11" s="50">
        <f>'a) Deliverables'!B16</f>
        <v>2</v>
      </c>
      <c r="C11" s="50" t="str">
        <f t="shared" si="1"/>
        <v>2020-05</v>
      </c>
      <c r="D11" s="50" t="str">
        <f>'a) Deliverables'!C16</f>
        <v>A08</v>
      </c>
      <c r="E11" s="50" t="str">
        <f>'a) Deliverables'!D16</f>
        <v>A08</v>
      </c>
      <c r="F11" s="49" t="str">
        <f>'a) Deliverables'!E16</f>
        <v>SCH02</v>
      </c>
      <c r="G11" s="50" t="str">
        <f>'a) Deliverables'!F16</f>
        <v>Governance Meetings calendar</v>
      </c>
      <c r="H11" s="50" t="str">
        <f>'a) Deliverables'!G16</f>
        <v>Completed</v>
      </c>
      <c r="I11" s="99">
        <f>IF('a) Deliverables'!H16&gt;0,'a) Deliverables'!H16,"")</f>
        <v>43586</v>
      </c>
      <c r="J11" s="101">
        <f>'a) Deliverables'!I16</f>
        <v>0</v>
      </c>
      <c r="K11" s="103" t="str">
        <f>IF('a) Deliverables'!J16&gt;0,'a) Deliverables'!J16,"")</f>
        <v/>
      </c>
      <c r="L11" s="49">
        <f>'a) Deliverables'!K16</f>
        <v>0</v>
      </c>
      <c r="M11" s="48">
        <f>'a) Deliverables'!L16</f>
        <v>0</v>
      </c>
      <c r="N11">
        <f>'a) Deliverables'!M16</f>
        <v>0</v>
      </c>
    </row>
    <row r="12" spans="1:14" x14ac:dyDescent="0.35">
      <c r="A12" s="50" t="str">
        <f t="shared" si="0"/>
        <v>HDR</v>
      </c>
      <c r="B12" s="50">
        <f>'a) Deliverables'!B17</f>
        <v>2</v>
      </c>
      <c r="C12" s="50" t="str">
        <f t="shared" si="1"/>
        <v>2020-05</v>
      </c>
      <c r="D12" s="50" t="str">
        <f>'a) Deliverables'!C17</f>
        <v>A08</v>
      </c>
      <c r="E12" s="50" t="str">
        <f>'a) Deliverables'!D17</f>
        <v>A08</v>
      </c>
      <c r="F12" s="49" t="str">
        <f>'a) Deliverables'!E17</f>
        <v>SYS02</v>
      </c>
      <c r="G12" s="50" t="str">
        <f>'a) Deliverables'!F17</f>
        <v>Smartsheet for Res Committee and Board Items</v>
      </c>
      <c r="H12" s="50" t="str">
        <f>'a) Deliverables'!G17</f>
        <v>Completed</v>
      </c>
      <c r="I12" s="99">
        <f>IF('a) Deliverables'!H17&gt;0,'a) Deliverables'!H17,"")</f>
        <v>43586</v>
      </c>
      <c r="J12" s="101">
        <f>'a) Deliverables'!I17</f>
        <v>0</v>
      </c>
      <c r="K12" s="103" t="str">
        <f>IF('a) Deliverables'!J17&gt;0,'a) Deliverables'!J17,"")</f>
        <v/>
      </c>
      <c r="L12" s="49">
        <f>'a) Deliverables'!K17</f>
        <v>0</v>
      </c>
      <c r="M12" s="48">
        <f>'a) Deliverables'!L17</f>
        <v>0</v>
      </c>
      <c r="N12">
        <f>'a) Deliverables'!M17</f>
        <v>0</v>
      </c>
    </row>
    <row r="13" spans="1:14" x14ac:dyDescent="0.35">
      <c r="A13" s="50" t="str">
        <f t="shared" si="0"/>
        <v>HDR</v>
      </c>
      <c r="B13" s="50">
        <f>'a) Deliverables'!B18</f>
        <v>2</v>
      </c>
      <c r="C13" s="50" t="str">
        <f t="shared" si="1"/>
        <v>2020-05</v>
      </c>
      <c r="D13" s="50" t="str">
        <f>'a) Deliverables'!C18</f>
        <v>A11</v>
      </c>
      <c r="E13" s="50" t="str">
        <f>'a) Deliverables'!D18</f>
        <v>A11</v>
      </c>
      <c r="F13" s="49" t="str">
        <f>'a) Deliverables'!E18</f>
        <v>TMS14</v>
      </c>
      <c r="G13" s="50" t="str">
        <f>'a) Deliverables'!F18</f>
        <v>Field Trip Safety TM</v>
      </c>
      <c r="H13" s="50" t="str">
        <f>'a) Deliverables'!G18</f>
        <v>Completed</v>
      </c>
      <c r="I13" s="99">
        <f>IF('a) Deliverables'!H18&gt;0,'a) Deliverables'!H18,"")</f>
        <v>43647</v>
      </c>
      <c r="J13" s="101">
        <f>'a) Deliverables'!I18</f>
        <v>0</v>
      </c>
      <c r="K13" s="103" t="str">
        <f>IF('a) Deliverables'!J18&gt;0,'a) Deliverables'!J18,"")</f>
        <v/>
      </c>
      <c r="L13" s="49">
        <f>'a) Deliverables'!K18</f>
        <v>0</v>
      </c>
      <c r="M13" s="48">
        <f>'a) Deliverables'!L18</f>
        <v>0</v>
      </c>
      <c r="N13">
        <f>'a) Deliverables'!M18</f>
        <v>0</v>
      </c>
    </row>
    <row r="14" spans="1:14" x14ac:dyDescent="0.35">
      <c r="A14" s="50" t="str">
        <f t="shared" si="0"/>
        <v>HDR</v>
      </c>
      <c r="B14" s="50">
        <f>'a) Deliverables'!B19</f>
        <v>2</v>
      </c>
      <c r="C14" s="50" t="str">
        <f t="shared" si="1"/>
        <v>2020-05</v>
      </c>
      <c r="D14" s="50" t="str">
        <f>'a) Deliverables'!C19</f>
        <v>A14</v>
      </c>
      <c r="E14" s="50" t="str">
        <f>'a) Deliverables'!D19</f>
        <v>A14</v>
      </c>
      <c r="F14" s="49" t="str">
        <f>'a) Deliverables'!E19</f>
        <v>SYS03</v>
      </c>
      <c r="G14" s="50" t="str">
        <f>'a) Deliverables'!F19</f>
        <v>GIS ROW Tool - Desktop and Mobile Apps</v>
      </c>
      <c r="H14" s="50" t="str">
        <f>'a) Deliverables'!G19</f>
        <v>Completed</v>
      </c>
      <c r="I14" s="99">
        <f>IF('a) Deliverables'!H19&gt;0,'a) Deliverables'!H19,"")</f>
        <v>43628</v>
      </c>
      <c r="J14" s="101">
        <f>'a) Deliverables'!I19</f>
        <v>0</v>
      </c>
      <c r="K14" s="103" t="str">
        <f>IF('a) Deliverables'!J19&gt;0,'a) Deliverables'!J19,"")</f>
        <v/>
      </c>
      <c r="L14" s="49">
        <f>'a) Deliverables'!K19</f>
        <v>0</v>
      </c>
      <c r="M14" s="48">
        <f>'a) Deliverables'!L19</f>
        <v>0</v>
      </c>
      <c r="N14">
        <f>'a) Deliverables'!M19</f>
        <v>0</v>
      </c>
    </row>
    <row r="15" spans="1:14" x14ac:dyDescent="0.35">
      <c r="A15" s="50" t="str">
        <f t="shared" si="0"/>
        <v>HDR</v>
      </c>
      <c r="B15" s="50">
        <f>'a) Deliverables'!B20</f>
        <v>2</v>
      </c>
      <c r="C15" s="50" t="str">
        <f t="shared" si="1"/>
        <v>2020-05</v>
      </c>
      <c r="D15" s="50" t="str">
        <f>'a) Deliverables'!C20</f>
        <v>A15</v>
      </c>
      <c r="E15" s="50" t="str">
        <f>'a) Deliverables'!D20</f>
        <v>A15</v>
      </c>
      <c r="F15" s="49" t="str">
        <f>'a) Deliverables'!E20</f>
        <v>PLN02</v>
      </c>
      <c r="G15" s="50" t="str">
        <f>'a) Deliverables'!F20</f>
        <v>GIS Plan</v>
      </c>
      <c r="H15" s="50" t="str">
        <f>'a) Deliverables'!G20</f>
        <v>Completed</v>
      </c>
      <c r="I15" s="99">
        <f>IF('a) Deliverables'!H20&gt;0,'a) Deliverables'!H20,"")</f>
        <v>43647</v>
      </c>
      <c r="J15" s="101">
        <f>'a) Deliverables'!I20</f>
        <v>0</v>
      </c>
      <c r="K15" s="103" t="str">
        <f>IF('a) Deliverables'!J20&gt;0,'a) Deliverables'!J20,"")</f>
        <v/>
      </c>
      <c r="L15" s="49">
        <f>'a) Deliverables'!K20</f>
        <v>0</v>
      </c>
      <c r="M15" s="48">
        <f>'a) Deliverables'!L20</f>
        <v>0</v>
      </c>
      <c r="N15">
        <f>'a) Deliverables'!M20</f>
        <v>0</v>
      </c>
    </row>
    <row r="16" spans="1:14" x14ac:dyDescent="0.35">
      <c r="A16" s="50" t="str">
        <f t="shared" si="0"/>
        <v>HDR</v>
      </c>
      <c r="B16" s="50">
        <f>'a) Deliverables'!B21</f>
        <v>2</v>
      </c>
      <c r="C16" s="50" t="str">
        <f t="shared" si="1"/>
        <v>2020-05</v>
      </c>
      <c r="D16" s="50" t="str">
        <f>'a) Deliverables'!C21</f>
        <v>A15</v>
      </c>
      <c r="E16" s="50" t="str">
        <f>'a) Deliverables'!D21</f>
        <v>A15</v>
      </c>
      <c r="F16" s="49" t="str">
        <f>'a) Deliverables'!E21</f>
        <v>SYS04</v>
      </c>
      <c r="G16" s="50" t="str">
        <f>'a) Deliverables'!F21</f>
        <v>GIS Database</v>
      </c>
      <c r="H16" s="50" t="str">
        <f>'a) Deliverables'!G21</f>
        <v>Completed</v>
      </c>
      <c r="I16" s="99">
        <f>IF('a) Deliverables'!H21&gt;0,'a) Deliverables'!H21,"")</f>
        <v>43617</v>
      </c>
      <c r="J16" s="101">
        <f>'a) Deliverables'!I21</f>
        <v>0</v>
      </c>
      <c r="K16" s="103" t="str">
        <f>IF('a) Deliverables'!J21&gt;0,'a) Deliverables'!J21,"")</f>
        <v/>
      </c>
      <c r="L16" s="49">
        <f>'a) Deliverables'!K21</f>
        <v>0</v>
      </c>
      <c r="M16" s="48">
        <f>'a) Deliverables'!L21</f>
        <v>0</v>
      </c>
      <c r="N16">
        <f>'a) Deliverables'!M21</f>
        <v>0</v>
      </c>
    </row>
    <row r="17" spans="1:14" x14ac:dyDescent="0.35">
      <c r="A17" s="50" t="str">
        <f t="shared" si="0"/>
        <v>HDR</v>
      </c>
      <c r="B17" s="50">
        <f>'a) Deliverables'!B22</f>
        <v>2</v>
      </c>
      <c r="C17" s="50" t="str">
        <f t="shared" si="1"/>
        <v>2020-05</v>
      </c>
      <c r="D17" s="50" t="str">
        <f>'a) Deliverables'!C22</f>
        <v>A15</v>
      </c>
      <c r="E17" s="50" t="str">
        <f>'a) Deliverables'!D22</f>
        <v>A15</v>
      </c>
      <c r="F17" s="49" t="str">
        <f>'a) Deliverables'!E22</f>
        <v>SYS06</v>
      </c>
      <c r="G17" s="50" t="str">
        <f>'a) Deliverables'!F22</f>
        <v>GIS Map Templates</v>
      </c>
      <c r="H17" s="50" t="str">
        <f>'a) Deliverables'!G22</f>
        <v>Completed</v>
      </c>
      <c r="I17" s="99">
        <f>IF('a) Deliverables'!H22&gt;0,'a) Deliverables'!H22,"")</f>
        <v>43646</v>
      </c>
      <c r="J17" s="101">
        <f>'a) Deliverables'!I22</f>
        <v>0</v>
      </c>
      <c r="K17" s="103" t="str">
        <f>IF('a) Deliverables'!J22&gt;0,'a) Deliverables'!J22,"")</f>
        <v/>
      </c>
      <c r="L17" s="49">
        <f>'a) Deliverables'!K22</f>
        <v>0</v>
      </c>
      <c r="M17" s="48">
        <f>'a) Deliverables'!L22</f>
        <v>0</v>
      </c>
      <c r="N17">
        <f>'a) Deliverables'!M22</f>
        <v>0</v>
      </c>
    </row>
    <row r="18" spans="1:14" x14ac:dyDescent="0.35">
      <c r="A18" s="50" t="str">
        <f t="shared" si="0"/>
        <v>HDR</v>
      </c>
      <c r="B18" s="50">
        <f>'a) Deliverables'!B23</f>
        <v>2</v>
      </c>
      <c r="C18" s="50" t="str">
        <f t="shared" si="1"/>
        <v>2020-05</v>
      </c>
      <c r="D18" s="50" t="str">
        <f>'a) Deliverables'!C23</f>
        <v>A16</v>
      </c>
      <c r="E18" s="50" t="str">
        <f>'a) Deliverables'!D23</f>
        <v>A16</v>
      </c>
      <c r="F18" s="49" t="str">
        <f>'a) Deliverables'!E23</f>
        <v>SYS07</v>
      </c>
      <c r="G18" s="50" t="str">
        <f>'a) Deliverables'!F23</f>
        <v>TO2 Deliverables Documents Library</v>
      </c>
      <c r="H18" s="50" t="str">
        <f>'a) Deliverables'!G23</f>
        <v>Completed</v>
      </c>
      <c r="I18" s="99">
        <f>IF('a) Deliverables'!H23&gt;0,'a) Deliverables'!H23,"")</f>
        <v>43630</v>
      </c>
      <c r="J18" s="101">
        <f>'a) Deliverables'!I23</f>
        <v>0</v>
      </c>
      <c r="K18" s="103" t="str">
        <f>IF('a) Deliverables'!J23&gt;0,'a) Deliverables'!J23,"")</f>
        <v/>
      </c>
      <c r="L18" s="49">
        <f>'a) Deliverables'!K23</f>
        <v>0</v>
      </c>
      <c r="M18" s="48">
        <f>'a) Deliverables'!L23</f>
        <v>0</v>
      </c>
      <c r="N18">
        <f>'a) Deliverables'!M23</f>
        <v>0</v>
      </c>
    </row>
    <row r="19" spans="1:14" x14ac:dyDescent="0.35">
      <c r="A19" s="50" t="str">
        <f t="shared" si="0"/>
        <v>HDR</v>
      </c>
      <c r="B19" s="50">
        <f>'a) Deliverables'!B24</f>
        <v>2</v>
      </c>
      <c r="C19" s="50" t="str">
        <f t="shared" si="1"/>
        <v>2020-05</v>
      </c>
      <c r="D19" s="50" t="str">
        <f>'a) Deliverables'!C24</f>
        <v>A06</v>
      </c>
      <c r="E19" s="50" t="str">
        <f>'a) Deliverables'!D24</f>
        <v>A06</v>
      </c>
      <c r="F19" s="49" t="str">
        <f>'a) Deliverables'!E24</f>
        <v>TMS12</v>
      </c>
      <c r="G19" s="50" t="str">
        <f>'a) Deliverables'!F24</f>
        <v>Procurement Approach TM</v>
      </c>
      <c r="H19" s="50" t="str">
        <f>'a) Deliverables'!G24</f>
        <v>Obsolete</v>
      </c>
      <c r="I19" s="99">
        <f>IF('a) Deliverables'!H24&gt;0,'a) Deliverables'!H24,"")</f>
        <v>43709</v>
      </c>
      <c r="J19" s="101">
        <f>'a) Deliverables'!I24</f>
        <v>0</v>
      </c>
      <c r="K19" s="103" t="str">
        <f>IF('a) Deliverables'!J24&gt;0,'a) Deliverables'!J24,"")</f>
        <v/>
      </c>
      <c r="L19" s="49">
        <f>'a) Deliverables'!K24</f>
        <v>0</v>
      </c>
      <c r="M19" s="48">
        <f>'a) Deliverables'!L24</f>
        <v>0</v>
      </c>
      <c r="N19">
        <f>'a) Deliverables'!M24</f>
        <v>0</v>
      </c>
    </row>
    <row r="20" spans="1:14" x14ac:dyDescent="0.35">
      <c r="A20" s="50" t="str">
        <f t="shared" si="0"/>
        <v>HDR</v>
      </c>
      <c r="B20" s="50">
        <f>'a) Deliverables'!B25</f>
        <v>2</v>
      </c>
      <c r="C20" s="50" t="str">
        <f t="shared" si="1"/>
        <v>2020-05</v>
      </c>
      <c r="D20" s="50" t="str">
        <f>'a) Deliverables'!C25</f>
        <v>A07</v>
      </c>
      <c r="E20" s="50" t="str">
        <f>'a) Deliverables'!D25</f>
        <v>A07</v>
      </c>
      <c r="F20" s="49" t="str">
        <f>'a) Deliverables'!E25</f>
        <v>TMS13</v>
      </c>
      <c r="G20" s="50" t="str">
        <f>'a) Deliverables'!F25</f>
        <v>Review comments on 2019 GIWP</v>
      </c>
      <c r="H20" s="50" t="str">
        <f>'a) Deliverables'!G25</f>
        <v>Obsolete</v>
      </c>
      <c r="I20" s="99">
        <f>IF('a) Deliverables'!H25&gt;0,'a) Deliverables'!H25,"")</f>
        <v>43677</v>
      </c>
      <c r="J20" s="101">
        <f>'a) Deliverables'!I25</f>
        <v>0</v>
      </c>
      <c r="K20" s="103" t="str">
        <f>IF('a) Deliverables'!J25&gt;0,'a) Deliverables'!J25,"")</f>
        <v/>
      </c>
      <c r="L20" s="49">
        <f>'a) Deliverables'!K25</f>
        <v>0</v>
      </c>
      <c r="M20" s="48">
        <f>'a) Deliverables'!L25</f>
        <v>0</v>
      </c>
      <c r="N20">
        <f>'a) Deliverables'!M25</f>
        <v>0</v>
      </c>
    </row>
    <row r="21" spans="1:14" x14ac:dyDescent="0.35">
      <c r="A21" s="50" t="str">
        <f t="shared" si="0"/>
        <v>HDR</v>
      </c>
      <c r="B21" s="50">
        <f>'a) Deliverables'!B26</f>
        <v>2</v>
      </c>
      <c r="C21" s="50" t="str">
        <f t="shared" si="1"/>
        <v>2020-05</v>
      </c>
      <c r="D21" s="50" t="str">
        <f>'a) Deliverables'!C26</f>
        <v>A14</v>
      </c>
      <c r="E21" s="50" t="str">
        <f>'a) Deliverables'!D26</f>
        <v>A14</v>
      </c>
      <c r="F21" s="49" t="str">
        <f>'a) Deliverables'!E26</f>
        <v>PLN01</v>
      </c>
      <c r="G21" s="50" t="str">
        <f>'a) Deliverables'!F26</f>
        <v>2019 IT Plan</v>
      </c>
      <c r="H21" s="50" t="str">
        <f>'a) Deliverables'!G26</f>
        <v>Paused</v>
      </c>
      <c r="I21" s="99">
        <f>IF('a) Deliverables'!H26&gt;0,'a) Deliverables'!H26,"")</f>
        <v>43647</v>
      </c>
      <c r="J21" s="101">
        <f>'a) Deliverables'!I26</f>
        <v>0</v>
      </c>
      <c r="K21" s="103" t="str">
        <f>IF('a) Deliverables'!J26&gt;0,'a) Deliverables'!J26,"")</f>
        <v/>
      </c>
      <c r="L21" s="49">
        <f>'a) Deliverables'!K26</f>
        <v>0</v>
      </c>
      <c r="M21" s="48">
        <f>'a) Deliverables'!L26</f>
        <v>0</v>
      </c>
      <c r="N21">
        <f>'a) Deliverables'!M26</f>
        <v>0</v>
      </c>
    </row>
    <row r="22" spans="1:14" x14ac:dyDescent="0.35">
      <c r="A22" s="50" t="str">
        <f t="shared" si="0"/>
        <v>HDR</v>
      </c>
      <c r="B22" s="50">
        <f>'a) Deliverables'!B27</f>
        <v>2</v>
      </c>
      <c r="C22" s="50" t="str">
        <f t="shared" si="1"/>
        <v>2020-05</v>
      </c>
      <c r="D22" s="50" t="str">
        <f>'a) Deliverables'!C27</f>
        <v>A15</v>
      </c>
      <c r="E22" s="50" t="str">
        <f>'a) Deliverables'!D27</f>
        <v>A15</v>
      </c>
      <c r="F22" s="49" t="str">
        <f>'a) Deliverables'!E27</f>
        <v>SYS05</v>
      </c>
      <c r="G22" s="50" t="str">
        <f>'a) Deliverables'!F27</f>
        <v>Project GIS web-viewer</v>
      </c>
      <c r="H22" s="50" t="str">
        <f>'a) Deliverables'!G27</f>
        <v>Paused</v>
      </c>
      <c r="I22" s="99">
        <f>IF('a) Deliverables'!H27&gt;0,'a) Deliverables'!H27,"")</f>
        <v>43637</v>
      </c>
      <c r="J22" s="101">
        <f>'a) Deliverables'!I27</f>
        <v>0</v>
      </c>
      <c r="K22" s="103" t="str">
        <f>IF('a) Deliverables'!J27&gt;0,'a) Deliverables'!J27,"")</f>
        <v/>
      </c>
      <c r="L22" s="49">
        <f>'a) Deliverables'!K27</f>
        <v>0</v>
      </c>
      <c r="M22" s="48">
        <f>'a) Deliverables'!L27</f>
        <v>0</v>
      </c>
      <c r="N22">
        <f>'a) Deliverables'!M27</f>
        <v>0</v>
      </c>
    </row>
    <row r="23" spans="1:14" x14ac:dyDescent="0.35">
      <c r="A23" s="50" t="str">
        <f t="shared" si="0"/>
        <v>HDR</v>
      </c>
      <c r="B23" s="50">
        <f>'a) Deliverables'!B28</f>
        <v>2</v>
      </c>
      <c r="C23" s="50" t="str">
        <f t="shared" si="1"/>
        <v>2020-05</v>
      </c>
      <c r="D23" s="50" t="str">
        <f>'a) Deliverables'!C28</f>
        <v>A16</v>
      </c>
      <c r="E23" s="50" t="str">
        <f>'a) Deliverables'!D28</f>
        <v>A16</v>
      </c>
      <c r="F23" s="49" t="str">
        <f>'a) Deliverables'!E28</f>
        <v>PLN03</v>
      </c>
      <c r="G23" s="50" t="str">
        <f>'a) Deliverables'!F28</f>
        <v>Document Management Plan (final)</v>
      </c>
      <c r="H23" s="50" t="str">
        <f>'a) Deliverables'!G28</f>
        <v>Paused</v>
      </c>
      <c r="I23" s="99">
        <f>IF('a) Deliverables'!H28&gt;0,'a) Deliverables'!H28,"")</f>
        <v>43630</v>
      </c>
      <c r="J23" s="101">
        <f>'a) Deliverables'!I28</f>
        <v>0</v>
      </c>
      <c r="K23" s="103" t="str">
        <f>IF('a) Deliverables'!J28&gt;0,'a) Deliverables'!J28,"")</f>
        <v/>
      </c>
      <c r="L23" s="49">
        <f>'a) Deliverables'!K28</f>
        <v>0</v>
      </c>
      <c r="M23" s="48">
        <f>'a) Deliverables'!L28</f>
        <v>0</v>
      </c>
      <c r="N23">
        <f>'a) Deliverables'!M28</f>
        <v>0</v>
      </c>
    </row>
    <row r="24" spans="1:14" x14ac:dyDescent="0.35">
      <c r="A24" s="50" t="str">
        <f t="shared" si="0"/>
        <v>HDR</v>
      </c>
      <c r="B24" s="50">
        <f>'a) Deliverables'!B29</f>
        <v>2</v>
      </c>
      <c r="C24" s="50" t="str">
        <f t="shared" si="1"/>
        <v>2020-05</v>
      </c>
      <c r="D24" s="50" t="str">
        <f>'a) Deliverables'!C29</f>
        <v xml:space="preserve"> </v>
      </c>
      <c r="E24" s="50" t="str">
        <f>'a) Deliverables'!D29</f>
        <v/>
      </c>
      <c r="F24" s="49" t="str">
        <f>'a) Deliverables'!E29</f>
        <v/>
      </c>
      <c r="G24" s="50" t="str">
        <f>'a) Deliverables'!F29</f>
        <v/>
      </c>
      <c r="H24" s="50" t="str">
        <f>'a) Deliverables'!G29</f>
        <v/>
      </c>
      <c r="I24" s="99" t="str">
        <f>IF('a) Deliverables'!H29&gt;0,'a) Deliverables'!H29,"")</f>
        <v/>
      </c>
      <c r="J24" s="101">
        <f>'a) Deliverables'!I29</f>
        <v>0</v>
      </c>
      <c r="K24" s="103" t="str">
        <f>IF('a) Deliverables'!J29&gt;0,'a) Deliverables'!J29,"")</f>
        <v/>
      </c>
      <c r="L24" s="49">
        <f>'a) Deliverables'!K29</f>
        <v>0</v>
      </c>
      <c r="M24" s="48">
        <f>'a) Deliverables'!L29</f>
        <v>0</v>
      </c>
      <c r="N24">
        <f>'a) Deliverables'!M29</f>
        <v>0</v>
      </c>
    </row>
    <row r="25" spans="1:14" x14ac:dyDescent="0.35">
      <c r="A25" s="50" t="str">
        <f t="shared" si="0"/>
        <v>HDR</v>
      </c>
      <c r="B25" s="50">
        <f>'a) Deliverables'!B30</f>
        <v>2</v>
      </c>
      <c r="C25" s="50" t="str">
        <f t="shared" si="1"/>
        <v>2020-05</v>
      </c>
      <c r="D25" s="50" t="str">
        <f>'a) Deliverables'!C30</f>
        <v xml:space="preserve"> </v>
      </c>
      <c r="E25" s="50" t="str">
        <f>'a) Deliverables'!D30</f>
        <v/>
      </c>
      <c r="F25" s="49" t="str">
        <f>'a) Deliverables'!E30</f>
        <v/>
      </c>
      <c r="G25" s="50" t="str">
        <f>'a) Deliverables'!F30</f>
        <v/>
      </c>
      <c r="H25" s="50" t="str">
        <f>'a) Deliverables'!G30</f>
        <v/>
      </c>
      <c r="I25" s="99" t="str">
        <f>IF('a) Deliverables'!H30&gt;0,'a) Deliverables'!H30,"")</f>
        <v/>
      </c>
      <c r="J25" s="101">
        <f>'a) Deliverables'!I30</f>
        <v>0</v>
      </c>
      <c r="K25" s="103" t="str">
        <f>IF('a) Deliverables'!J30&gt;0,'a) Deliverables'!J30,"")</f>
        <v/>
      </c>
      <c r="L25" s="49">
        <f>'a) Deliverables'!K30</f>
        <v>0</v>
      </c>
      <c r="M25" s="48">
        <f>'a) Deliverables'!L30</f>
        <v>0</v>
      </c>
      <c r="N25">
        <f>'a) Deliverables'!M30</f>
        <v>0</v>
      </c>
    </row>
    <row r="26" spans="1:14" x14ac:dyDescent="0.35">
      <c r="A26" s="50" t="str">
        <f t="shared" si="0"/>
        <v>HDR</v>
      </c>
      <c r="B26" s="50">
        <f>'a) Deliverables'!B31</f>
        <v>2</v>
      </c>
      <c r="C26" s="50" t="str">
        <f t="shared" si="1"/>
        <v>2020-05</v>
      </c>
      <c r="D26" s="50" t="str">
        <f>'a) Deliverables'!C31</f>
        <v xml:space="preserve"> </v>
      </c>
      <c r="E26" s="50" t="str">
        <f>'a) Deliverables'!D31</f>
        <v/>
      </c>
      <c r="F26" s="49" t="str">
        <f>'a) Deliverables'!E31</f>
        <v/>
      </c>
      <c r="G26" s="50" t="str">
        <f>'a) Deliverables'!F31</f>
        <v/>
      </c>
      <c r="H26" s="50" t="str">
        <f>'a) Deliverables'!G31</f>
        <v/>
      </c>
      <c r="I26" s="99" t="str">
        <f>IF('a) Deliverables'!H31&gt;0,'a) Deliverables'!H31,"")</f>
        <v/>
      </c>
      <c r="J26" s="101">
        <f>'a) Deliverables'!I31</f>
        <v>0</v>
      </c>
      <c r="K26" s="103" t="str">
        <f>IF('a) Deliverables'!J31&gt;0,'a) Deliverables'!J31,"")</f>
        <v/>
      </c>
      <c r="L26" s="49">
        <f>'a) Deliverables'!K31</f>
        <v>0</v>
      </c>
      <c r="M26" s="48">
        <f>'a) Deliverables'!L31</f>
        <v>0</v>
      </c>
      <c r="N26">
        <f>'a) Deliverables'!M31</f>
        <v>0</v>
      </c>
    </row>
    <row r="27" spans="1:14" x14ac:dyDescent="0.35">
      <c r="A27" s="50" t="str">
        <f t="shared" si="0"/>
        <v>HDR</v>
      </c>
      <c r="B27" s="50">
        <f>'a) Deliverables'!B32</f>
        <v>2</v>
      </c>
      <c r="C27" s="50" t="str">
        <f t="shared" si="1"/>
        <v>2020-05</v>
      </c>
      <c r="D27" s="50" t="str">
        <f>'a) Deliverables'!C32</f>
        <v xml:space="preserve"> </v>
      </c>
      <c r="E27" s="50" t="str">
        <f>'a) Deliverables'!D32</f>
        <v/>
      </c>
      <c r="F27" s="49" t="str">
        <f>'a) Deliverables'!E32</f>
        <v/>
      </c>
      <c r="G27" s="50" t="str">
        <f>'a) Deliverables'!F32</f>
        <v/>
      </c>
      <c r="H27" s="50" t="str">
        <f>'a) Deliverables'!G32</f>
        <v/>
      </c>
      <c r="I27" s="99" t="str">
        <f>IF('a) Deliverables'!H32&gt;0,'a) Deliverables'!H32,"")</f>
        <v/>
      </c>
      <c r="J27" s="101">
        <f>'a) Deliverables'!I32</f>
        <v>0</v>
      </c>
      <c r="K27" s="103" t="str">
        <f>IF('a) Deliverables'!J32&gt;0,'a) Deliverables'!J32,"")</f>
        <v/>
      </c>
      <c r="L27" s="49">
        <f>'a) Deliverables'!K32</f>
        <v>0</v>
      </c>
      <c r="M27" s="48">
        <f>'a) Deliverables'!L32</f>
        <v>0</v>
      </c>
      <c r="N27">
        <f>'a) Deliverables'!M32</f>
        <v>0</v>
      </c>
    </row>
    <row r="28" spans="1:14" x14ac:dyDescent="0.35">
      <c r="A28" s="50" t="str">
        <f t="shared" si="0"/>
        <v>HDR</v>
      </c>
      <c r="B28" s="50">
        <f>'a) Deliverables'!B33</f>
        <v>2</v>
      </c>
      <c r="C28" s="50" t="str">
        <f t="shared" si="1"/>
        <v>2020-05</v>
      </c>
      <c r="D28" s="50" t="str">
        <f>'a) Deliverables'!C33</f>
        <v xml:space="preserve"> </v>
      </c>
      <c r="E28" s="50" t="str">
        <f>'a) Deliverables'!D33</f>
        <v/>
      </c>
      <c r="F28" s="49" t="str">
        <f>'a) Deliverables'!E33</f>
        <v/>
      </c>
      <c r="G28" s="50" t="str">
        <f>'a) Deliverables'!F33</f>
        <v/>
      </c>
      <c r="H28" s="50" t="str">
        <f>'a) Deliverables'!G33</f>
        <v/>
      </c>
      <c r="I28" s="99" t="str">
        <f>IF('a) Deliverables'!H33&gt;0,'a) Deliverables'!H33,"")</f>
        <v/>
      </c>
      <c r="J28" s="101">
        <f>'a) Deliverables'!I33</f>
        <v>0</v>
      </c>
      <c r="K28" s="103" t="str">
        <f>IF('a) Deliverables'!J33&gt;0,'a) Deliverables'!J33,"")</f>
        <v/>
      </c>
      <c r="L28" s="49">
        <f>'a) Deliverables'!K33</f>
        <v>0</v>
      </c>
      <c r="M28" s="48">
        <f>'a) Deliverables'!L33</f>
        <v>0</v>
      </c>
      <c r="N28">
        <f>'a) Deliverables'!M33</f>
        <v>0</v>
      </c>
    </row>
    <row r="29" spans="1:14" x14ac:dyDescent="0.35">
      <c r="A29" s="50" t="str">
        <f t="shared" si="0"/>
        <v>HDR</v>
      </c>
      <c r="B29" s="50">
        <f>'a) Deliverables'!B34</f>
        <v>2</v>
      </c>
      <c r="C29" s="50" t="str">
        <f t="shared" si="1"/>
        <v>2020-05</v>
      </c>
      <c r="D29" s="50" t="str">
        <f>'a) Deliverables'!C34</f>
        <v xml:space="preserve"> </v>
      </c>
      <c r="E29" s="50" t="str">
        <f>'a) Deliverables'!D34</f>
        <v/>
      </c>
      <c r="F29" s="49" t="str">
        <f>'a) Deliverables'!E34</f>
        <v/>
      </c>
      <c r="G29" s="50" t="str">
        <f>'a) Deliverables'!F34</f>
        <v/>
      </c>
      <c r="H29" s="50" t="str">
        <f>'a) Deliverables'!G34</f>
        <v/>
      </c>
      <c r="I29" s="99" t="str">
        <f>IF('a) Deliverables'!H34&gt;0,'a) Deliverables'!H34,"")</f>
        <v/>
      </c>
      <c r="J29" s="101">
        <f>'a) Deliverables'!I34</f>
        <v>0</v>
      </c>
      <c r="K29" s="103" t="str">
        <f>IF('a) Deliverables'!J34&gt;0,'a) Deliverables'!J34,"")</f>
        <v/>
      </c>
      <c r="L29" s="49">
        <f>'a) Deliverables'!K34</f>
        <v>0</v>
      </c>
      <c r="M29" s="48">
        <f>'a) Deliverables'!L34</f>
        <v>0</v>
      </c>
      <c r="N29">
        <f>'a) Deliverables'!M34</f>
        <v>0</v>
      </c>
    </row>
    <row r="30" spans="1:14" x14ac:dyDescent="0.35">
      <c r="A30" s="50" t="str">
        <f t="shared" si="0"/>
        <v>HDR</v>
      </c>
      <c r="B30" s="50">
        <f>'a) Deliverables'!B35</f>
        <v>2</v>
      </c>
      <c r="C30" s="50" t="str">
        <f t="shared" si="1"/>
        <v>2020-05</v>
      </c>
      <c r="D30" s="50" t="str">
        <f>'a) Deliverables'!C35</f>
        <v xml:space="preserve"> </v>
      </c>
      <c r="E30" s="50" t="str">
        <f>'a) Deliverables'!D35</f>
        <v/>
      </c>
      <c r="F30" s="49" t="str">
        <f>'a) Deliverables'!E35</f>
        <v/>
      </c>
      <c r="G30" s="50" t="str">
        <f>'a) Deliverables'!F35</f>
        <v/>
      </c>
      <c r="H30" s="50" t="str">
        <f>'a) Deliverables'!G35</f>
        <v/>
      </c>
      <c r="I30" s="99" t="str">
        <f>IF('a) Deliverables'!H35&gt;0,'a) Deliverables'!H35,"")</f>
        <v/>
      </c>
      <c r="J30" s="101">
        <f>'a) Deliverables'!I35</f>
        <v>0</v>
      </c>
      <c r="K30" s="103" t="str">
        <f>IF('a) Deliverables'!J35&gt;0,'a) Deliverables'!J35,"")</f>
        <v/>
      </c>
      <c r="L30" s="49">
        <f>'a) Deliverables'!K35</f>
        <v>0</v>
      </c>
      <c r="M30" s="48">
        <f>'a) Deliverables'!L35</f>
        <v>0</v>
      </c>
      <c r="N30">
        <f>'a) Deliverables'!M35</f>
        <v>0</v>
      </c>
    </row>
    <row r="31" spans="1:14" x14ac:dyDescent="0.35">
      <c r="A31" s="50" t="str">
        <f t="shared" si="0"/>
        <v>HDR</v>
      </c>
      <c r="B31" s="50">
        <f>'a) Deliverables'!B36</f>
        <v>2</v>
      </c>
      <c r="C31" s="50" t="str">
        <f t="shared" si="1"/>
        <v>2020-05</v>
      </c>
      <c r="D31" s="50" t="str">
        <f>'a) Deliverables'!C36</f>
        <v xml:space="preserve"> </v>
      </c>
      <c r="E31" s="50" t="str">
        <f>'a) Deliverables'!D36</f>
        <v/>
      </c>
      <c r="F31" s="49" t="str">
        <f>'a) Deliverables'!E36</f>
        <v/>
      </c>
      <c r="G31" s="50" t="str">
        <f>'a) Deliverables'!F36</f>
        <v/>
      </c>
      <c r="H31" s="50" t="str">
        <f>'a) Deliverables'!G36</f>
        <v/>
      </c>
      <c r="I31" s="99" t="str">
        <f>IF('a) Deliverables'!H36&gt;0,'a) Deliverables'!H36,"")</f>
        <v/>
      </c>
      <c r="J31" s="101">
        <f>'a) Deliverables'!I36</f>
        <v>0</v>
      </c>
      <c r="K31" s="103" t="str">
        <f>IF('a) Deliverables'!J36&gt;0,'a) Deliverables'!J36,"")</f>
        <v/>
      </c>
      <c r="L31" s="49">
        <f>'a) Deliverables'!K36</f>
        <v>0</v>
      </c>
      <c r="M31" s="48">
        <f>'a) Deliverables'!L36</f>
        <v>0</v>
      </c>
      <c r="N31">
        <f>'a) Deliverables'!M36</f>
        <v>0</v>
      </c>
    </row>
    <row r="32" spans="1:14" x14ac:dyDescent="0.35">
      <c r="A32" s="50" t="str">
        <f t="shared" si="0"/>
        <v>HDR</v>
      </c>
      <c r="B32" s="50">
        <f>'a) Deliverables'!B37</f>
        <v>2</v>
      </c>
      <c r="C32" s="50" t="str">
        <f t="shared" si="1"/>
        <v>2020-05</v>
      </c>
      <c r="D32" s="50" t="str">
        <f>'a) Deliverables'!C37</f>
        <v xml:space="preserve"> </v>
      </c>
      <c r="E32" s="50" t="str">
        <f>'a) Deliverables'!D37</f>
        <v/>
      </c>
      <c r="F32" s="49" t="str">
        <f>'a) Deliverables'!E37</f>
        <v/>
      </c>
      <c r="G32" s="50" t="str">
        <f>'a) Deliverables'!F37</f>
        <v/>
      </c>
      <c r="H32" s="50" t="str">
        <f>'a) Deliverables'!G37</f>
        <v/>
      </c>
      <c r="I32" s="99" t="str">
        <f>IF('a) Deliverables'!H37&gt;0,'a) Deliverables'!H37,"")</f>
        <v/>
      </c>
      <c r="J32" s="101">
        <f>'a) Deliverables'!I37</f>
        <v>0</v>
      </c>
      <c r="K32" s="103" t="str">
        <f>IF('a) Deliverables'!J37&gt;0,'a) Deliverables'!J37,"")</f>
        <v/>
      </c>
      <c r="L32" s="49">
        <f>'a) Deliverables'!K37</f>
        <v>0</v>
      </c>
      <c r="M32" s="48">
        <f>'a) Deliverables'!L37</f>
        <v>0</v>
      </c>
      <c r="N32">
        <f>'a) Deliverables'!M37</f>
        <v>0</v>
      </c>
    </row>
    <row r="33" spans="1:14" x14ac:dyDescent="0.35">
      <c r="A33" s="50" t="str">
        <f t="shared" si="0"/>
        <v>HDR</v>
      </c>
      <c r="B33" s="50">
        <f>'a) Deliverables'!B38</f>
        <v>2</v>
      </c>
      <c r="C33" s="50" t="str">
        <f t="shared" si="1"/>
        <v>2020-05</v>
      </c>
      <c r="D33" s="50" t="str">
        <f>'a) Deliverables'!C38</f>
        <v xml:space="preserve"> </v>
      </c>
      <c r="E33" s="50" t="str">
        <f>'a) Deliverables'!D38</f>
        <v/>
      </c>
      <c r="F33" s="49" t="str">
        <f>'a) Deliverables'!E38</f>
        <v/>
      </c>
      <c r="G33" s="50" t="str">
        <f>'a) Deliverables'!F38</f>
        <v/>
      </c>
      <c r="H33" s="50" t="str">
        <f>'a) Deliverables'!G38</f>
        <v/>
      </c>
      <c r="I33" s="99" t="str">
        <f>IF('a) Deliverables'!H38&gt;0,'a) Deliverables'!H38,"")</f>
        <v/>
      </c>
      <c r="J33" s="101">
        <f>'a) Deliverables'!I38</f>
        <v>0</v>
      </c>
      <c r="K33" s="103" t="str">
        <f>IF('a) Deliverables'!J38&gt;0,'a) Deliverables'!J38,"")</f>
        <v/>
      </c>
      <c r="L33" s="49">
        <f>'a) Deliverables'!K38</f>
        <v>0</v>
      </c>
      <c r="M33" s="48">
        <f>'a) Deliverables'!L38</f>
        <v>0</v>
      </c>
      <c r="N33">
        <f>'a) Deliverables'!M38</f>
        <v>0</v>
      </c>
    </row>
    <row r="34" spans="1:14" x14ac:dyDescent="0.35">
      <c r="A34" s="50" t="str">
        <f t="shared" ref="A34:A45" si="2">ConsultantChoice</f>
        <v>HDR</v>
      </c>
      <c r="B34" s="50">
        <f>'a) Deliverables'!B39</f>
        <v>2</v>
      </c>
      <c r="C34" s="50" t="str">
        <f t="shared" si="1"/>
        <v>2020-05</v>
      </c>
      <c r="D34" s="50" t="str">
        <f>'a) Deliverables'!C39</f>
        <v xml:space="preserve"> </v>
      </c>
      <c r="E34" s="50" t="str">
        <f>'a) Deliverables'!D39</f>
        <v/>
      </c>
      <c r="F34" s="49" t="str">
        <f>'a) Deliverables'!E39</f>
        <v/>
      </c>
      <c r="G34" s="50" t="str">
        <f>'a) Deliverables'!F39</f>
        <v/>
      </c>
      <c r="H34" s="50" t="str">
        <f>'a) Deliverables'!G39</f>
        <v/>
      </c>
      <c r="I34" s="99" t="str">
        <f>IF('a) Deliverables'!H39&gt;0,'a) Deliverables'!H39,"")</f>
        <v/>
      </c>
      <c r="J34" s="101">
        <f>'a) Deliverables'!I39</f>
        <v>0</v>
      </c>
      <c r="K34" s="103" t="str">
        <f>IF('a) Deliverables'!J39&gt;0,'a) Deliverables'!J39,"")</f>
        <v/>
      </c>
      <c r="L34" s="49">
        <f>'a) Deliverables'!K39</f>
        <v>0</v>
      </c>
      <c r="M34" s="48">
        <f>'a) Deliverables'!L39</f>
        <v>0</v>
      </c>
      <c r="N34">
        <f>'a) Deliverables'!M39</f>
        <v>0</v>
      </c>
    </row>
    <row r="35" spans="1:14" x14ac:dyDescent="0.35">
      <c r="A35" s="50" t="str">
        <f t="shared" si="2"/>
        <v>HDR</v>
      </c>
      <c r="B35" s="50">
        <f>'a) Deliverables'!B40</f>
        <v>2</v>
      </c>
      <c r="C35" s="50" t="str">
        <f t="shared" si="1"/>
        <v>2020-05</v>
      </c>
      <c r="D35" s="50" t="str">
        <f>'a) Deliverables'!C40</f>
        <v xml:space="preserve"> </v>
      </c>
      <c r="E35" s="50" t="str">
        <f>'a) Deliverables'!D40</f>
        <v/>
      </c>
      <c r="F35" s="49" t="str">
        <f>'a) Deliverables'!E40</f>
        <v/>
      </c>
      <c r="G35" s="50" t="str">
        <f>'a) Deliverables'!F40</f>
        <v/>
      </c>
      <c r="H35" s="50" t="str">
        <f>'a) Deliverables'!G40</f>
        <v/>
      </c>
      <c r="I35" s="99" t="str">
        <f>IF('a) Deliverables'!H40&gt;0,'a) Deliverables'!H40,"")</f>
        <v/>
      </c>
      <c r="J35" s="101">
        <f>'a) Deliverables'!I40</f>
        <v>0</v>
      </c>
      <c r="K35" s="103" t="str">
        <f>IF('a) Deliverables'!J40&gt;0,'a) Deliverables'!J40,"")</f>
        <v/>
      </c>
      <c r="L35" s="49">
        <f>'a) Deliverables'!K40</f>
        <v>0</v>
      </c>
      <c r="M35" s="48">
        <f>'a) Deliverables'!L40</f>
        <v>0</v>
      </c>
      <c r="N35">
        <f>'a) Deliverables'!M40</f>
        <v>0</v>
      </c>
    </row>
    <row r="36" spans="1:14" x14ac:dyDescent="0.35">
      <c r="A36" s="50" t="str">
        <f t="shared" si="2"/>
        <v>HDR</v>
      </c>
      <c r="B36" s="50">
        <f>'a) Deliverables'!B41</f>
        <v>2</v>
      </c>
      <c r="C36" s="50" t="str">
        <f t="shared" si="1"/>
        <v>2020-05</v>
      </c>
      <c r="D36" s="50" t="str">
        <f>'a) Deliverables'!C41</f>
        <v xml:space="preserve"> </v>
      </c>
      <c r="E36" s="50" t="str">
        <f>'a) Deliverables'!D41</f>
        <v/>
      </c>
      <c r="F36" s="49" t="str">
        <f>'a) Deliverables'!E41</f>
        <v/>
      </c>
      <c r="G36" s="50" t="str">
        <f>'a) Deliverables'!F41</f>
        <v/>
      </c>
      <c r="H36" s="50" t="str">
        <f>'a) Deliverables'!G41</f>
        <v/>
      </c>
      <c r="I36" s="99" t="str">
        <f>IF('a) Deliverables'!H41&gt;0,'a) Deliverables'!H41,"")</f>
        <v/>
      </c>
      <c r="J36" s="101">
        <f>'a) Deliverables'!I41</f>
        <v>0</v>
      </c>
      <c r="K36" s="103" t="str">
        <f>IF('a) Deliverables'!J41&gt;0,'a) Deliverables'!J41,"")</f>
        <v/>
      </c>
      <c r="L36" s="49">
        <f>'a) Deliverables'!K41</f>
        <v>0</v>
      </c>
      <c r="M36" s="48">
        <f>'a) Deliverables'!L41</f>
        <v>0</v>
      </c>
      <c r="N36">
        <f>'a) Deliverables'!M41</f>
        <v>0</v>
      </c>
    </row>
    <row r="37" spans="1:14" x14ac:dyDescent="0.35">
      <c r="A37" s="50" t="str">
        <f t="shared" si="2"/>
        <v>HDR</v>
      </c>
      <c r="B37" s="50">
        <f>'a) Deliverables'!B42</f>
        <v>2</v>
      </c>
      <c r="C37" s="50" t="str">
        <f t="shared" si="1"/>
        <v>2020-05</v>
      </c>
      <c r="D37" s="50" t="str">
        <f>'a) Deliverables'!C42</f>
        <v xml:space="preserve"> </v>
      </c>
      <c r="E37" s="50" t="str">
        <f>'a) Deliverables'!D42</f>
        <v/>
      </c>
      <c r="F37" s="49" t="str">
        <f>'a) Deliverables'!E42</f>
        <v/>
      </c>
      <c r="G37" s="50" t="str">
        <f>'a) Deliverables'!F42</f>
        <v/>
      </c>
      <c r="H37" s="50" t="str">
        <f>'a) Deliverables'!G42</f>
        <v/>
      </c>
      <c r="I37" s="99" t="str">
        <f>IF('a) Deliverables'!H42&gt;0,'a) Deliverables'!H42,"")</f>
        <v/>
      </c>
      <c r="J37" s="101">
        <f>'a) Deliverables'!I42</f>
        <v>0</v>
      </c>
      <c r="K37" s="103" t="str">
        <f>IF('a) Deliverables'!J42&gt;0,'a) Deliverables'!J42,"")</f>
        <v/>
      </c>
      <c r="L37" s="49">
        <f>'a) Deliverables'!K42</f>
        <v>0</v>
      </c>
      <c r="M37" s="48">
        <f>'a) Deliverables'!L42</f>
        <v>0</v>
      </c>
      <c r="N37">
        <f>'a) Deliverables'!M42</f>
        <v>0</v>
      </c>
    </row>
    <row r="38" spans="1:14" x14ac:dyDescent="0.35">
      <c r="A38" s="50" t="str">
        <f t="shared" si="2"/>
        <v>HDR</v>
      </c>
      <c r="B38" s="50">
        <f>'a) Deliverables'!B43</f>
        <v>2</v>
      </c>
      <c r="C38" s="50" t="str">
        <f t="shared" si="1"/>
        <v>2020-05</v>
      </c>
      <c r="D38" s="50" t="str">
        <f>'a) Deliverables'!C43</f>
        <v xml:space="preserve"> </v>
      </c>
      <c r="E38" s="50" t="str">
        <f>'a) Deliverables'!D43</f>
        <v/>
      </c>
      <c r="F38" s="49" t="str">
        <f>'a) Deliverables'!E43</f>
        <v/>
      </c>
      <c r="G38" s="50" t="str">
        <f>'a) Deliverables'!F43</f>
        <v/>
      </c>
      <c r="H38" s="50" t="str">
        <f>'a) Deliverables'!G43</f>
        <v/>
      </c>
      <c r="I38" s="99" t="str">
        <f>IF('a) Deliverables'!H43&gt;0,'a) Deliverables'!H43,"")</f>
        <v/>
      </c>
      <c r="J38" s="101">
        <f>'a) Deliverables'!I43</f>
        <v>0</v>
      </c>
      <c r="K38" s="103" t="str">
        <f>IF('a) Deliverables'!J43&gt;0,'a) Deliverables'!J43,"")</f>
        <v/>
      </c>
      <c r="L38" s="49">
        <f>'a) Deliverables'!K43</f>
        <v>0</v>
      </c>
      <c r="M38" s="48">
        <f>'a) Deliverables'!L43</f>
        <v>0</v>
      </c>
      <c r="N38">
        <f>'a) Deliverables'!M43</f>
        <v>0</v>
      </c>
    </row>
    <row r="39" spans="1:14" x14ac:dyDescent="0.35">
      <c r="A39" s="50" t="str">
        <f t="shared" si="2"/>
        <v>HDR</v>
      </c>
      <c r="B39" s="50">
        <f>'a) Deliverables'!B44</f>
        <v>2</v>
      </c>
      <c r="C39" s="50" t="str">
        <f t="shared" si="1"/>
        <v>2020-05</v>
      </c>
      <c r="D39" s="50" t="str">
        <f>'a) Deliverables'!C44</f>
        <v xml:space="preserve"> </v>
      </c>
      <c r="E39" s="50" t="str">
        <f>'a) Deliverables'!D44</f>
        <v/>
      </c>
      <c r="F39" s="49" t="str">
        <f>'a) Deliverables'!E44</f>
        <v/>
      </c>
      <c r="G39" s="50" t="str">
        <f>'a) Deliverables'!F44</f>
        <v/>
      </c>
      <c r="H39" s="50" t="str">
        <f>'a) Deliverables'!G44</f>
        <v/>
      </c>
      <c r="I39" s="99" t="str">
        <f>IF('a) Deliverables'!H44&gt;0,'a) Deliverables'!H44,"")</f>
        <v/>
      </c>
      <c r="J39" s="101">
        <f>'a) Deliverables'!I44</f>
        <v>0</v>
      </c>
      <c r="K39" s="103" t="str">
        <f>IF('a) Deliverables'!J44&gt;0,'a) Deliverables'!J44,"")</f>
        <v/>
      </c>
      <c r="L39" s="49">
        <f>'a) Deliverables'!K44</f>
        <v>0</v>
      </c>
      <c r="M39" s="48">
        <f>'a) Deliverables'!L44</f>
        <v>0</v>
      </c>
      <c r="N39">
        <f>'a) Deliverables'!M44</f>
        <v>0</v>
      </c>
    </row>
    <row r="40" spans="1:14" x14ac:dyDescent="0.35">
      <c r="A40" s="50" t="str">
        <f t="shared" si="2"/>
        <v>HDR</v>
      </c>
      <c r="B40" s="50">
        <f>'a) Deliverables'!B45</f>
        <v>2</v>
      </c>
      <c r="C40" s="50" t="str">
        <f t="shared" si="1"/>
        <v>2020-05</v>
      </c>
      <c r="D40" s="50" t="str">
        <f>'a) Deliverables'!C45</f>
        <v xml:space="preserve"> </v>
      </c>
      <c r="E40" s="50" t="str">
        <f>'a) Deliverables'!D45</f>
        <v/>
      </c>
      <c r="F40" s="49" t="str">
        <f>'a) Deliverables'!E45</f>
        <v/>
      </c>
      <c r="G40" s="50" t="str">
        <f>'a) Deliverables'!F45</f>
        <v/>
      </c>
      <c r="H40" s="50" t="str">
        <f>'a) Deliverables'!G45</f>
        <v/>
      </c>
      <c r="I40" s="99" t="str">
        <f>IF('a) Deliverables'!H45&gt;0,'a) Deliverables'!H45,"")</f>
        <v/>
      </c>
      <c r="J40" s="101">
        <f>'a) Deliverables'!I45</f>
        <v>0</v>
      </c>
      <c r="K40" s="103" t="str">
        <f>IF('a) Deliverables'!J45&gt;0,'a) Deliverables'!J45,"")</f>
        <v/>
      </c>
      <c r="L40" s="49">
        <f>'a) Deliverables'!K45</f>
        <v>0</v>
      </c>
      <c r="M40" s="48">
        <f>'a) Deliverables'!L45</f>
        <v>0</v>
      </c>
      <c r="N40">
        <f>'a) Deliverables'!M45</f>
        <v>0</v>
      </c>
    </row>
    <row r="41" spans="1:14" x14ac:dyDescent="0.35">
      <c r="A41" s="50" t="str">
        <f t="shared" si="2"/>
        <v>HDR</v>
      </c>
      <c r="B41" s="50">
        <f>'a) Deliverables'!B46</f>
        <v>2</v>
      </c>
      <c r="C41" s="50" t="str">
        <f t="shared" si="1"/>
        <v>2020-05</v>
      </c>
      <c r="D41" s="50" t="str">
        <f>'a) Deliverables'!C46</f>
        <v xml:space="preserve"> </v>
      </c>
      <c r="E41" s="50" t="str">
        <f>'a) Deliverables'!D46</f>
        <v/>
      </c>
      <c r="F41" s="49" t="str">
        <f>'a) Deliverables'!E46</f>
        <v/>
      </c>
      <c r="G41" s="50" t="str">
        <f>'a) Deliverables'!F46</f>
        <v/>
      </c>
      <c r="H41" s="50" t="str">
        <f>'a) Deliverables'!G46</f>
        <v/>
      </c>
      <c r="I41" s="99" t="str">
        <f>IF('a) Deliverables'!H46&gt;0,'a) Deliverables'!H46,"")</f>
        <v/>
      </c>
      <c r="J41" s="101">
        <f>'a) Deliverables'!I46</f>
        <v>0</v>
      </c>
      <c r="K41" s="103" t="str">
        <f>IF('a) Deliverables'!J46&gt;0,'a) Deliverables'!J46,"")</f>
        <v/>
      </c>
      <c r="L41" s="49">
        <f>'a) Deliverables'!K46</f>
        <v>0</v>
      </c>
      <c r="M41" s="48">
        <f>'a) Deliverables'!L46</f>
        <v>0</v>
      </c>
      <c r="N41">
        <f>'a) Deliverables'!M46</f>
        <v>0</v>
      </c>
    </row>
    <row r="42" spans="1:14" x14ac:dyDescent="0.35">
      <c r="A42" s="50" t="str">
        <f t="shared" si="2"/>
        <v>HDR</v>
      </c>
      <c r="B42" s="50">
        <f>'a) Deliverables'!B47</f>
        <v>2</v>
      </c>
      <c r="C42" s="50" t="str">
        <f t="shared" si="1"/>
        <v>2020-05</v>
      </c>
      <c r="D42" s="50" t="str">
        <f>'a) Deliverables'!C47</f>
        <v xml:space="preserve"> </v>
      </c>
      <c r="E42" s="50" t="str">
        <f>'a) Deliverables'!D47</f>
        <v/>
      </c>
      <c r="F42" s="49" t="str">
        <f>'a) Deliverables'!E47</f>
        <v/>
      </c>
      <c r="G42" s="50" t="str">
        <f>'a) Deliverables'!F47</f>
        <v/>
      </c>
      <c r="H42" s="50" t="str">
        <f>'a) Deliverables'!G47</f>
        <v/>
      </c>
      <c r="I42" s="99" t="str">
        <f>IF('a) Deliverables'!H47&gt;0,'a) Deliverables'!H47,"")</f>
        <v/>
      </c>
      <c r="J42" s="101">
        <f>'a) Deliverables'!I47</f>
        <v>0</v>
      </c>
      <c r="K42" s="103" t="str">
        <f>IF('a) Deliverables'!J47&gt;0,'a) Deliverables'!J47,"")</f>
        <v/>
      </c>
      <c r="L42" s="49">
        <f>'a) Deliverables'!K47</f>
        <v>0</v>
      </c>
      <c r="M42" s="48">
        <f>'a) Deliverables'!L47</f>
        <v>0</v>
      </c>
      <c r="N42">
        <f>'a) Deliverables'!M47</f>
        <v>0</v>
      </c>
    </row>
    <row r="43" spans="1:14" x14ac:dyDescent="0.35">
      <c r="A43" s="50" t="str">
        <f t="shared" si="2"/>
        <v>HDR</v>
      </c>
      <c r="B43" s="50">
        <f>'a) Deliverables'!B48</f>
        <v>2</v>
      </c>
      <c r="C43" s="50" t="str">
        <f t="shared" si="1"/>
        <v>2020-05</v>
      </c>
      <c r="D43" s="50" t="str">
        <f>'a) Deliverables'!C48</f>
        <v xml:space="preserve"> </v>
      </c>
      <c r="E43" s="50" t="str">
        <f>'a) Deliverables'!D48</f>
        <v/>
      </c>
      <c r="F43" s="49" t="str">
        <f>'a) Deliverables'!E48</f>
        <v/>
      </c>
      <c r="G43" s="50" t="str">
        <f>'a) Deliverables'!F48</f>
        <v/>
      </c>
      <c r="H43" s="50" t="str">
        <f>'a) Deliverables'!G48</f>
        <v/>
      </c>
      <c r="I43" s="99" t="str">
        <f>IF('a) Deliverables'!H48&gt;0,'a) Deliverables'!H48,"")</f>
        <v/>
      </c>
      <c r="J43" s="101">
        <f>'a) Deliverables'!I48</f>
        <v>0</v>
      </c>
      <c r="K43" s="103" t="str">
        <f>IF('a) Deliverables'!J48&gt;0,'a) Deliverables'!J48,"")</f>
        <v/>
      </c>
      <c r="L43" s="49">
        <f>'a) Deliverables'!K48</f>
        <v>0</v>
      </c>
      <c r="M43" s="48">
        <f>'a) Deliverables'!L48</f>
        <v>0</v>
      </c>
      <c r="N43">
        <f>'a) Deliverables'!M48</f>
        <v>0</v>
      </c>
    </row>
    <row r="44" spans="1:14" x14ac:dyDescent="0.35">
      <c r="A44" s="50" t="str">
        <f t="shared" si="2"/>
        <v>HDR</v>
      </c>
      <c r="B44" s="50">
        <f>'a) Deliverables'!B49</f>
        <v>2</v>
      </c>
      <c r="C44" s="50" t="str">
        <f t="shared" si="1"/>
        <v>2020-05</v>
      </c>
      <c r="D44" s="50" t="str">
        <f>'a) Deliverables'!C49</f>
        <v xml:space="preserve"> </v>
      </c>
      <c r="E44" s="50" t="str">
        <f>'a) Deliverables'!D49</f>
        <v/>
      </c>
      <c r="F44" s="49" t="str">
        <f>'a) Deliverables'!E49</f>
        <v/>
      </c>
      <c r="G44" s="50" t="str">
        <f>'a) Deliverables'!F49</f>
        <v/>
      </c>
      <c r="H44" s="50" t="str">
        <f>'a) Deliverables'!G49</f>
        <v/>
      </c>
      <c r="I44" s="99" t="str">
        <f>IF('a) Deliverables'!H49&gt;0,'a) Deliverables'!H49,"")</f>
        <v/>
      </c>
      <c r="J44" s="101">
        <f>'a) Deliverables'!I49</f>
        <v>0</v>
      </c>
      <c r="K44" s="103" t="str">
        <f>IF('a) Deliverables'!J49&gt;0,'a) Deliverables'!J49,"")</f>
        <v/>
      </c>
      <c r="L44" s="49">
        <f>'a) Deliverables'!K49</f>
        <v>0</v>
      </c>
      <c r="M44" s="48">
        <f>'a) Deliverables'!L49</f>
        <v>0</v>
      </c>
      <c r="N44">
        <f>'a) Deliverables'!M49</f>
        <v>0</v>
      </c>
    </row>
    <row r="45" spans="1:14" x14ac:dyDescent="0.35">
      <c r="A45" s="50" t="str">
        <f t="shared" si="2"/>
        <v>HDR</v>
      </c>
      <c r="B45" s="50">
        <f>'a) Deliverables'!B50</f>
        <v>2</v>
      </c>
      <c r="C45" s="50" t="str">
        <f t="shared" si="1"/>
        <v>2020-05</v>
      </c>
      <c r="D45" s="50" t="str">
        <f>'a) Deliverables'!C50</f>
        <v xml:space="preserve"> </v>
      </c>
      <c r="E45" s="50" t="str">
        <f>'a) Deliverables'!D50</f>
        <v/>
      </c>
      <c r="F45" s="49" t="str">
        <f>'a) Deliverables'!E50</f>
        <v/>
      </c>
      <c r="G45" s="50" t="str">
        <f>'a) Deliverables'!F50</f>
        <v/>
      </c>
      <c r="H45" s="50" t="str">
        <f>'a) Deliverables'!G50</f>
        <v/>
      </c>
      <c r="I45" s="99" t="str">
        <f>IF('a) Deliverables'!H50&gt;0,'a) Deliverables'!H50,"")</f>
        <v/>
      </c>
      <c r="J45" s="101">
        <f>'a) Deliverables'!I50</f>
        <v>0</v>
      </c>
      <c r="K45" s="103" t="str">
        <f>IF('a) Deliverables'!J50&gt;0,'a) Deliverables'!J50,"")</f>
        <v/>
      </c>
      <c r="L45" s="49">
        <f>'a) Deliverables'!K50</f>
        <v>0</v>
      </c>
      <c r="M45" s="48">
        <f>'a) Deliverables'!L50</f>
        <v>0</v>
      </c>
      <c r="N45">
        <f>'a) Deliverables'!M50</f>
        <v>0</v>
      </c>
    </row>
  </sheetData>
  <pageMargins left="0.7" right="0.7" top="0.75" bottom="0.75" header="0.3" footer="0.3"/>
  <ignoredErrors>
    <ignoredError sqref="L2:M44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J106"/>
  <sheetViews>
    <sheetView zoomScaleNormal="100" workbookViewId="0">
      <pane xSplit="5" ySplit="1" topLeftCell="F2" activePane="bottomRight" state="frozen"/>
      <selection activeCell="M34" sqref="M34"/>
      <selection pane="topRight" activeCell="M34" sqref="M34"/>
      <selection pane="bottomLeft" activeCell="M34" sqref="M34"/>
      <selection pane="bottomRight" activeCell="H4" sqref="H4"/>
    </sheetView>
  </sheetViews>
  <sheetFormatPr defaultRowHeight="14.5" x14ac:dyDescent="0.35"/>
  <cols>
    <col min="1" max="1" width="10.54296875" bestFit="1" customWidth="1"/>
    <col min="2" max="2" width="6.1796875" bestFit="1" customWidth="1"/>
    <col min="3" max="3" width="9.1796875" bestFit="1" customWidth="1"/>
    <col min="4" max="4" width="5.81640625" style="14" bestFit="1" customWidth="1"/>
    <col min="5" max="5" width="37.54296875" bestFit="1" customWidth="1"/>
    <col min="6" max="6" width="6.54296875" bestFit="1" customWidth="1"/>
    <col min="7" max="7" width="3.81640625" style="14" bestFit="1" customWidth="1"/>
    <col min="8" max="8" width="38.81640625" style="48" customWidth="1"/>
    <col min="9" max="9" width="3.1796875" customWidth="1"/>
    <col min="10" max="10" width="47" style="48" customWidth="1"/>
  </cols>
  <sheetData>
    <row r="1" spans="1:10" ht="70" thickBot="1" x14ac:dyDescent="0.4">
      <c r="A1" s="47" t="s">
        <v>0</v>
      </c>
      <c r="B1" s="47" t="s">
        <v>1</v>
      </c>
      <c r="C1" s="47" t="s">
        <v>194</v>
      </c>
      <c r="D1" s="47" t="s">
        <v>54</v>
      </c>
      <c r="E1" s="47" t="s">
        <v>41</v>
      </c>
      <c r="F1" s="47" t="s">
        <v>195</v>
      </c>
      <c r="G1" s="47" t="s">
        <v>193</v>
      </c>
      <c r="H1" s="52" t="s">
        <v>198</v>
      </c>
      <c r="I1" s="47" t="s">
        <v>197</v>
      </c>
      <c r="J1" s="52" t="s">
        <v>196</v>
      </c>
    </row>
    <row r="2" spans="1:10" x14ac:dyDescent="0.35">
      <c r="A2" s="50" t="str">
        <f>'b) Task Work'!B6</f>
        <v>HDR</v>
      </c>
      <c r="B2" s="50">
        <f>'b) Task Work'!C6</f>
        <v>2</v>
      </c>
      <c r="C2" s="50" t="str">
        <f>Setup!$A$9</f>
        <v>2020-05</v>
      </c>
      <c r="D2" s="49" t="str">
        <f>'b) Task Work'!D6</f>
        <v>A01</v>
      </c>
      <c r="E2" s="50" t="str">
        <f>'b) Task Work'!E6</f>
        <v>Communications Int.</v>
      </c>
      <c r="F2" s="51">
        <f>'b) Task Work'!F6</f>
        <v>0</v>
      </c>
      <c r="G2" s="49">
        <f>'b) Task Work'!G6</f>
        <v>1</v>
      </c>
      <c r="H2" s="48" t="str">
        <f>'b) Task Work'!H6</f>
        <v>No work authorized under Task Order.</v>
      </c>
      <c r="I2" s="49">
        <f>'b) Task Work'!I6</f>
        <v>1</v>
      </c>
      <c r="J2" s="48" t="str">
        <f>'b) Task Work'!J6</f>
        <v>No work authorized under Task Order.</v>
      </c>
    </row>
    <row r="3" spans="1:10" x14ac:dyDescent="0.35">
      <c r="A3" s="50" t="str">
        <f>'b) Task Work'!B7</f>
        <v>HDR</v>
      </c>
      <c r="B3" s="50">
        <f>'b) Task Work'!C7</f>
        <v>2</v>
      </c>
      <c r="C3" s="50" t="str">
        <f>Setup!$A$9</f>
        <v>2020-05</v>
      </c>
      <c r="D3" s="49" t="str">
        <f>'b) Task Work'!D7</f>
        <v>A01</v>
      </c>
      <c r="E3" s="50" t="str">
        <f>'b) Task Work'!E7</f>
        <v>Communications Int.</v>
      </c>
      <c r="F3" s="51">
        <f>'b) Task Work'!F7</f>
        <v>0</v>
      </c>
      <c r="G3" s="49">
        <f>'b) Task Work'!G7</f>
        <v>2</v>
      </c>
      <c r="H3" s="48">
        <f>'b) Task Work'!H7</f>
        <v>0</v>
      </c>
      <c r="I3" s="49">
        <f>'b) Task Work'!I7</f>
        <v>2</v>
      </c>
      <c r="J3" s="48">
        <f>'b) Task Work'!J7</f>
        <v>0</v>
      </c>
    </row>
    <row r="4" spans="1:10" x14ac:dyDescent="0.35">
      <c r="A4" s="50" t="str">
        <f>'b) Task Work'!B8</f>
        <v>HDR</v>
      </c>
      <c r="B4" s="50">
        <f>'b) Task Work'!C8</f>
        <v>2</v>
      </c>
      <c r="C4" s="50" t="str">
        <f>Setup!$A$9</f>
        <v>2020-05</v>
      </c>
      <c r="D4" s="49" t="str">
        <f>'b) Task Work'!D8</f>
        <v>A01</v>
      </c>
      <c r="E4" s="50" t="str">
        <f>'b) Task Work'!E8</f>
        <v>Communications Int.</v>
      </c>
      <c r="F4" s="51">
        <f>'b) Task Work'!F8</f>
        <v>0</v>
      </c>
      <c r="G4" s="49">
        <f>'b) Task Work'!G8</f>
        <v>3</v>
      </c>
      <c r="H4" s="48">
        <f>'b) Task Work'!H8</f>
        <v>0</v>
      </c>
      <c r="I4" s="49">
        <f>'b) Task Work'!I8</f>
        <v>3</v>
      </c>
      <c r="J4" s="48">
        <f>'b) Task Work'!J8</f>
        <v>0</v>
      </c>
    </row>
    <row r="5" spans="1:10" x14ac:dyDescent="0.35">
      <c r="A5" s="50" t="str">
        <f>'b) Task Work'!B9</f>
        <v>HDR</v>
      </c>
      <c r="B5" s="50">
        <f>'b) Task Work'!C9</f>
        <v>2</v>
      </c>
      <c r="C5" s="50" t="str">
        <f>Setup!$A$9</f>
        <v>2020-05</v>
      </c>
      <c r="D5" s="49" t="str">
        <f>'b) Task Work'!D9</f>
        <v>A01</v>
      </c>
      <c r="E5" s="50" t="str">
        <f>'b) Task Work'!E9</f>
        <v>Communications Int.</v>
      </c>
      <c r="F5" s="51">
        <f>'b) Task Work'!F9</f>
        <v>0</v>
      </c>
      <c r="G5" s="49">
        <f>'b) Task Work'!G9</f>
        <v>4</v>
      </c>
      <c r="H5" s="48">
        <f>'b) Task Work'!H9</f>
        <v>0</v>
      </c>
      <c r="I5" s="49">
        <f>'b) Task Work'!I9</f>
        <v>4</v>
      </c>
      <c r="J5" s="48">
        <f>'b) Task Work'!J9</f>
        <v>0</v>
      </c>
    </row>
    <row r="6" spans="1:10" x14ac:dyDescent="0.35">
      <c r="A6" s="50" t="str">
        <f>'b) Task Work'!B10</f>
        <v>HDR</v>
      </c>
      <c r="B6" s="50">
        <f>'b) Task Work'!C10</f>
        <v>2</v>
      </c>
      <c r="C6" s="50" t="str">
        <f>Setup!$A$9</f>
        <v>2020-05</v>
      </c>
      <c r="D6" s="49" t="str">
        <f>'b) Task Work'!D10</f>
        <v>A01</v>
      </c>
      <c r="E6" s="50" t="str">
        <f>'b) Task Work'!E10</f>
        <v>Communications Int.</v>
      </c>
      <c r="F6" s="51">
        <f>'b) Task Work'!F10</f>
        <v>0</v>
      </c>
      <c r="G6" s="49">
        <f>'b) Task Work'!G10</f>
        <v>5</v>
      </c>
      <c r="H6" s="48">
        <f>'b) Task Work'!H10</f>
        <v>0</v>
      </c>
      <c r="I6" s="62">
        <f>'b) Task Work'!I10</f>
        <v>5</v>
      </c>
      <c r="J6" s="63">
        <f>'b) Task Work'!J10</f>
        <v>0</v>
      </c>
    </row>
    <row r="7" spans="1:10" x14ac:dyDescent="0.35">
      <c r="A7" s="50" t="str">
        <f>'b) Task Work'!B11</f>
        <v>HDR</v>
      </c>
      <c r="B7" s="50">
        <f>'b) Task Work'!C11</f>
        <v>2</v>
      </c>
      <c r="C7" s="50" t="str">
        <f>Setup!$A$9</f>
        <v>2020-05</v>
      </c>
      <c r="D7" s="49" t="str">
        <f>'b) Task Work'!D11</f>
        <v>A02</v>
      </c>
      <c r="E7" s="50" t="str">
        <f>'b) Task Work'!E11</f>
        <v>Ops Modeling Int.</v>
      </c>
      <c r="F7" s="51">
        <f>'b) Task Work'!F11</f>
        <v>0.4</v>
      </c>
      <c r="G7" s="49">
        <f>'b) Task Work'!G11</f>
        <v>1</v>
      </c>
      <c r="H7" s="48" t="str">
        <f>'b) Task Work'!H11</f>
        <v>Worked with Operations consultant on development of operations criteria, including selection of baseline, diversion criteria, and Shasta Exchanges.</v>
      </c>
      <c r="I7" s="49">
        <f>'b) Task Work'!I11</f>
        <v>1</v>
      </c>
      <c r="J7" s="48" t="str">
        <f>'b) Task Work'!J11</f>
        <v>Continue to work with Operations consultant to advance operating criteria, including selection of baseline and other operating criteria. Take criteiria to Workgroup for review.</v>
      </c>
    </row>
    <row r="8" spans="1:10" x14ac:dyDescent="0.35">
      <c r="A8" s="50" t="str">
        <f>'b) Task Work'!B12</f>
        <v>HDR</v>
      </c>
      <c r="B8" s="50">
        <f>'b) Task Work'!C12</f>
        <v>2</v>
      </c>
      <c r="C8" s="50" t="str">
        <f>Setup!$A$9</f>
        <v>2020-05</v>
      </c>
      <c r="D8" s="49" t="str">
        <f>'b) Task Work'!D12</f>
        <v>A02</v>
      </c>
      <c r="E8" s="50" t="str">
        <f>'b) Task Work'!E12</f>
        <v>Ops Modeling Int.</v>
      </c>
      <c r="F8" s="51">
        <f>'b) Task Work'!F12</f>
        <v>0</v>
      </c>
      <c r="G8" s="49">
        <f>'b) Task Work'!G12</f>
        <v>2</v>
      </c>
      <c r="H8" s="48" t="str">
        <f>'b) Task Work'!H12</f>
        <v>Led ad hoc Operations &amp; Engineering Workgroup preparation and presentation. Hosted Workgroup meeting on Webex.</v>
      </c>
      <c r="I8" s="49">
        <f>'b) Task Work'!I12</f>
        <v>2</v>
      </c>
      <c r="J8" s="48" t="str">
        <f>'b) Task Work'!J12</f>
        <v>Continue to support Authority Agents and Workgroup Chair and Vice-Chair for ad hoc meetings.</v>
      </c>
    </row>
    <row r="9" spans="1:10" x14ac:dyDescent="0.35">
      <c r="A9" s="50" t="str">
        <f>'b) Task Work'!B13</f>
        <v>HDR</v>
      </c>
      <c r="B9" s="50">
        <f>'b) Task Work'!C13</f>
        <v>2</v>
      </c>
      <c r="C9" s="50" t="str">
        <f>Setup!$A$9</f>
        <v>2020-05</v>
      </c>
      <c r="D9" s="49" t="str">
        <f>'b) Task Work'!D13</f>
        <v>A02</v>
      </c>
      <c r="E9" s="50" t="str">
        <f>'b) Task Work'!E13</f>
        <v>Ops Modeling Int.</v>
      </c>
      <c r="F9" s="51">
        <f>'b) Task Work'!F13</f>
        <v>0</v>
      </c>
      <c r="G9" s="49">
        <f>'b) Task Work'!G13</f>
        <v>3</v>
      </c>
      <c r="H9" s="48" t="str">
        <f>'b) Task Work'!H13</f>
        <v>Supported permitting lead on development of water rights application and Place of Use memorandum.</v>
      </c>
      <c r="I9" s="49">
        <f>'b) Task Work'!I13</f>
        <v>3</v>
      </c>
      <c r="J9" s="48" t="str">
        <f>'b) Task Work'!J13</f>
        <v>Continue to support permitting lead on water rights from an operational standpoint.</v>
      </c>
    </row>
    <row r="10" spans="1:10" x14ac:dyDescent="0.35">
      <c r="A10" s="50" t="str">
        <f>'b) Task Work'!B14</f>
        <v>HDR</v>
      </c>
      <c r="B10" s="50">
        <f>'b) Task Work'!C14</f>
        <v>2</v>
      </c>
      <c r="C10" s="50" t="str">
        <f>Setup!$A$9</f>
        <v>2020-05</v>
      </c>
      <c r="D10" s="49" t="str">
        <f>'b) Task Work'!D14</f>
        <v>A02</v>
      </c>
      <c r="E10" s="50" t="str">
        <f>'b) Task Work'!E14</f>
        <v>Ops Modeling Int.</v>
      </c>
      <c r="F10" s="51">
        <f>'b) Task Work'!F14</f>
        <v>0</v>
      </c>
      <c r="G10" s="49">
        <f>'b) Task Work'!G14</f>
        <v>4</v>
      </c>
      <c r="H10" s="48" t="str">
        <f>'b) Task Work'!H14</f>
        <v>Supported the development of the project description and worked with the environmental planning and permitting team to provide operations data when available.</v>
      </c>
      <c r="I10" s="49">
        <f>'b) Task Work'!I14</f>
        <v>4</v>
      </c>
      <c r="J10" s="48" t="str">
        <f>'b) Task Work'!J14</f>
        <v>Continue to provide project integration for operations related to the project description, particularly in relation to modeling for the EIR/EIS.</v>
      </c>
    </row>
    <row r="11" spans="1:10" x14ac:dyDescent="0.35">
      <c r="A11" s="50" t="str">
        <f>'b) Task Work'!B15</f>
        <v>HDR</v>
      </c>
      <c r="B11" s="50">
        <f>'b) Task Work'!C15</f>
        <v>2</v>
      </c>
      <c r="C11" s="50" t="str">
        <f>Setup!$A$9</f>
        <v>2020-05</v>
      </c>
      <c r="D11" s="49" t="str">
        <f>'b) Task Work'!D15</f>
        <v>A02</v>
      </c>
      <c r="E11" s="50" t="str">
        <f>'b) Task Work'!E15</f>
        <v>Ops Modeling Int.</v>
      </c>
      <c r="F11" s="51">
        <f>'b) Task Work'!F15</f>
        <v>0</v>
      </c>
      <c r="G11" s="49">
        <f>'b) Task Work'!G15</f>
        <v>5</v>
      </c>
      <c r="H11" s="48">
        <f>'b) Task Work'!H15</f>
        <v>0</v>
      </c>
      <c r="I11" s="49">
        <f>'b) Task Work'!I15</f>
        <v>5</v>
      </c>
      <c r="J11" s="48">
        <f>'b) Task Work'!J15</f>
        <v>0</v>
      </c>
    </row>
    <row r="12" spans="1:10" x14ac:dyDescent="0.35">
      <c r="A12" s="50" t="str">
        <f>'b) Task Work'!B16</f>
        <v>HDR</v>
      </c>
      <c r="B12" s="50">
        <f>'b) Task Work'!C16</f>
        <v>2</v>
      </c>
      <c r="C12" s="50" t="str">
        <f>Setup!$A$9</f>
        <v>2020-05</v>
      </c>
      <c r="D12" s="49" t="str">
        <f>'b) Task Work'!D16</f>
        <v>A03</v>
      </c>
      <c r="E12" s="50" t="str">
        <f>'b) Task Work'!E16</f>
        <v>Env. Planning Int.</v>
      </c>
      <c r="F12" s="51">
        <f>'b) Task Work'!F16</f>
        <v>0.55555555555555558</v>
      </c>
      <c r="G12" s="49">
        <f>'b) Task Work'!G16</f>
        <v>1</v>
      </c>
      <c r="H12" s="48" t="str">
        <f>'b) Task Work'!H16</f>
        <v>Worked to develop the approach to the next phase of the EIR/EIS including development of the project description and EIR/EIS alternatives.</v>
      </c>
      <c r="I12" s="49">
        <f>'b) Task Work'!I16</f>
        <v>1</v>
      </c>
      <c r="J12" s="48" t="str">
        <f>'b) Task Work'!J16</f>
        <v>Continue development of EIR/EIS alternatives; take recommended alternatives to ad hoc Workgroup.</v>
      </c>
    </row>
    <row r="13" spans="1:10" x14ac:dyDescent="0.35">
      <c r="A13" s="50" t="str">
        <f>'b) Task Work'!B17</f>
        <v>HDR</v>
      </c>
      <c r="B13" s="50">
        <f>'b) Task Work'!C17</f>
        <v>2</v>
      </c>
      <c r="C13" s="50" t="str">
        <f>Setup!$A$9</f>
        <v>2020-05</v>
      </c>
      <c r="D13" s="49" t="str">
        <f>'b) Task Work'!D17</f>
        <v>A03</v>
      </c>
      <c r="E13" s="50" t="str">
        <f>'b) Task Work'!E17</f>
        <v>Env. Planning Int.</v>
      </c>
      <c r="F13" s="51">
        <f>'b) Task Work'!F17</f>
        <v>0</v>
      </c>
      <c r="G13" s="49">
        <f>'b) Task Work'!G17</f>
        <v>2</v>
      </c>
      <c r="H13" s="48" t="str">
        <f>'b) Task Work'!H17</f>
        <v>Coordinated with Reclamation on the NEPA process and Reclamation's feasibility report.</v>
      </c>
      <c r="I13" s="49">
        <f>'b) Task Work'!I17</f>
        <v>2</v>
      </c>
      <c r="J13" s="48" t="str">
        <f>'b) Task Work'!J17</f>
        <v>Continue to coordinate with Reclamation on the NEPA process.</v>
      </c>
    </row>
    <row r="14" spans="1:10" x14ac:dyDescent="0.35">
      <c r="A14" s="50" t="str">
        <f>'b) Task Work'!B18</f>
        <v>HDR</v>
      </c>
      <c r="B14" s="50">
        <f>'b) Task Work'!C18</f>
        <v>2</v>
      </c>
      <c r="C14" s="50" t="str">
        <f>Setup!$A$9</f>
        <v>2020-05</v>
      </c>
      <c r="D14" s="49" t="str">
        <f>'b) Task Work'!D18</f>
        <v>A03</v>
      </c>
      <c r="E14" s="50" t="str">
        <f>'b) Task Work'!E18</f>
        <v>Env. Planning Int.</v>
      </c>
      <c r="F14" s="51">
        <f>'b) Task Work'!F18</f>
        <v>0</v>
      </c>
      <c r="G14" s="49">
        <f>'b) Task Work'!G18</f>
        <v>3</v>
      </c>
      <c r="H14" s="48" t="str">
        <f>'b) Task Work'!H18</f>
        <v>Prepped for and presented at the ad hoc Environmental Planning &amp; Permitting Workgroup.</v>
      </c>
      <c r="I14" s="49">
        <f>'b) Task Work'!I18</f>
        <v>3</v>
      </c>
      <c r="J14" s="48" t="str">
        <f>'b) Task Work'!J18</f>
        <v>Continue to support the ad hoc Workgroup.</v>
      </c>
    </row>
    <row r="15" spans="1:10" x14ac:dyDescent="0.35">
      <c r="A15" s="50" t="str">
        <f>'b) Task Work'!B19</f>
        <v>HDR</v>
      </c>
      <c r="B15" s="50">
        <f>'b) Task Work'!C19</f>
        <v>2</v>
      </c>
      <c r="C15" s="50" t="str">
        <f>Setup!$A$9</f>
        <v>2020-05</v>
      </c>
      <c r="D15" s="49" t="str">
        <f>'b) Task Work'!D19</f>
        <v>A03</v>
      </c>
      <c r="E15" s="50" t="str">
        <f>'b) Task Work'!E19</f>
        <v>Env. Planning Int.</v>
      </c>
      <c r="F15" s="51">
        <f>'b) Task Work'!F19</f>
        <v>0</v>
      </c>
      <c r="G15" s="49">
        <f>'b) Task Work'!G19</f>
        <v>4</v>
      </c>
      <c r="H15" s="48">
        <f>'b) Task Work'!H19</f>
        <v>0</v>
      </c>
      <c r="I15" s="49">
        <f>'b) Task Work'!I19</f>
        <v>4</v>
      </c>
      <c r="J15" s="48" t="str">
        <f>'b) Task Work'!J19</f>
        <v>Review Reclamation's final draft feasibility study from ane environmental planning perspective.</v>
      </c>
    </row>
    <row r="16" spans="1:10" x14ac:dyDescent="0.35">
      <c r="A16" s="50" t="str">
        <f>'b) Task Work'!B20</f>
        <v>HDR</v>
      </c>
      <c r="B16" s="50">
        <f>'b) Task Work'!C20</f>
        <v>2</v>
      </c>
      <c r="C16" s="50" t="str">
        <f>Setup!$A$9</f>
        <v>2020-05</v>
      </c>
      <c r="D16" s="49" t="str">
        <f>'b) Task Work'!D20</f>
        <v>A03</v>
      </c>
      <c r="E16" s="50" t="str">
        <f>'b) Task Work'!E20</f>
        <v>Env. Planning Int.</v>
      </c>
      <c r="F16" s="51">
        <f>'b) Task Work'!F20</f>
        <v>0</v>
      </c>
      <c r="G16" s="49">
        <f>'b) Task Work'!G20</f>
        <v>5</v>
      </c>
      <c r="H16" s="48">
        <f>'b) Task Work'!H20</f>
        <v>0</v>
      </c>
      <c r="I16" s="49">
        <f>'b) Task Work'!I20</f>
        <v>5</v>
      </c>
      <c r="J16" s="48">
        <f>'b) Task Work'!J20</f>
        <v>0</v>
      </c>
    </row>
    <row r="17" spans="1:10" x14ac:dyDescent="0.35">
      <c r="A17" s="50" t="str">
        <f>'b) Task Work'!B21</f>
        <v>HDR</v>
      </c>
      <c r="B17" s="50">
        <f>'b) Task Work'!C21</f>
        <v>2</v>
      </c>
      <c r="C17" s="50" t="str">
        <f>Setup!$A$9</f>
        <v>2020-05</v>
      </c>
      <c r="D17" s="49" t="str">
        <f>'b) Task Work'!D21</f>
        <v>A04</v>
      </c>
      <c r="E17" s="50" t="str">
        <f>'b) Task Work'!E21</f>
        <v>Permitting Int.</v>
      </c>
      <c r="F17" s="51">
        <f>'b) Task Work'!F21</f>
        <v>0.55555555555555558</v>
      </c>
      <c r="G17" s="49">
        <f>'b) Task Work'!G21</f>
        <v>1</v>
      </c>
      <c r="H17" s="48" t="str">
        <f>'b) Task Work'!H21</f>
        <v>Worked with water rights consultant on Place of Use strategy.</v>
      </c>
      <c r="I17" s="49">
        <f>'b) Task Work'!I21</f>
        <v>1</v>
      </c>
      <c r="J17" s="48" t="str">
        <f>'b) Task Work'!J21</f>
        <v>Continue data needs coordination with engineering and geotechnical teams, along with envrironmental planning and operations.</v>
      </c>
    </row>
    <row r="18" spans="1:10" x14ac:dyDescent="0.35">
      <c r="A18" s="50" t="str">
        <f>'b) Task Work'!B22</f>
        <v>HDR</v>
      </c>
      <c r="B18" s="50">
        <f>'b) Task Work'!C22</f>
        <v>2</v>
      </c>
      <c r="C18" s="50" t="str">
        <f>Setup!$A$9</f>
        <v>2020-05</v>
      </c>
      <c r="D18" s="49" t="str">
        <f>'b) Task Work'!D22</f>
        <v>A04</v>
      </c>
      <c r="E18" s="50" t="str">
        <f>'b) Task Work'!E22</f>
        <v>Permitting Int.</v>
      </c>
      <c r="F18" s="51">
        <f>'b) Task Work'!F22</f>
        <v>0</v>
      </c>
      <c r="G18" s="49">
        <f>'b) Task Work'!G22</f>
        <v>2</v>
      </c>
      <c r="H18" s="48" t="str">
        <f>'b) Task Work'!H22</f>
        <v>Began work on permitting project description.</v>
      </c>
      <c r="I18" s="49">
        <f>'b) Task Work'!I22</f>
        <v>2</v>
      </c>
      <c r="J18" s="48" t="str">
        <f>'b) Task Work'!J22</f>
        <v>Begin planning for project mitigation based on analysis provided by operations, environmental planning, and permitting.</v>
      </c>
    </row>
    <row r="19" spans="1:10" x14ac:dyDescent="0.35">
      <c r="A19" s="50" t="str">
        <f>'b) Task Work'!B23</f>
        <v>HDR</v>
      </c>
      <c r="B19" s="50">
        <f>'b) Task Work'!C23</f>
        <v>2</v>
      </c>
      <c r="C19" s="50" t="str">
        <f>Setup!$A$9</f>
        <v>2020-05</v>
      </c>
      <c r="D19" s="49" t="str">
        <f>'b) Task Work'!D23</f>
        <v>A04</v>
      </c>
      <c r="E19" s="50" t="str">
        <f>'b) Task Work'!E23</f>
        <v>Permitting Int.</v>
      </c>
      <c r="F19" s="51">
        <f>'b) Task Work'!F23</f>
        <v>0</v>
      </c>
      <c r="G19" s="49">
        <f>'b) Task Work'!G23</f>
        <v>3</v>
      </c>
      <c r="H19" s="48" t="str">
        <f>'b) Task Work'!H23</f>
        <v>Led discussions on the continuation of the diversion criteria, baseline, and other permitting-related topics.</v>
      </c>
      <c r="I19" s="49">
        <f>'b) Task Work'!I23</f>
        <v>3</v>
      </c>
      <c r="J19" s="48" t="str">
        <f>'b) Task Work'!J23</f>
        <v>Provide a regulatory update with staff from regulatory agencies on new project (VP7).</v>
      </c>
    </row>
    <row r="20" spans="1:10" x14ac:dyDescent="0.35">
      <c r="A20" s="50" t="str">
        <f>'b) Task Work'!B24</f>
        <v>HDR</v>
      </c>
      <c r="B20" s="50">
        <f>'b) Task Work'!C24</f>
        <v>2</v>
      </c>
      <c r="C20" s="50" t="str">
        <f>Setup!$A$9</f>
        <v>2020-05</v>
      </c>
      <c r="D20" s="49" t="str">
        <f>'b) Task Work'!D24</f>
        <v>A04</v>
      </c>
      <c r="E20" s="50" t="str">
        <f>'b) Task Work'!E24</f>
        <v>Permitting Int.</v>
      </c>
      <c r="F20" s="51">
        <f>'b) Task Work'!F24</f>
        <v>0</v>
      </c>
      <c r="G20" s="49">
        <f>'b) Task Work'!G24</f>
        <v>4</v>
      </c>
      <c r="H20" s="48" t="str">
        <f>'b) Task Work'!H24</f>
        <v>Coordinated on data needs for geotechnical and engineering, includign feasibility-level geotechnical exploration.</v>
      </c>
      <c r="I20" s="49">
        <f>'b) Task Work'!I24</f>
        <v>4</v>
      </c>
      <c r="J20" s="48" t="str">
        <f>'b) Task Work'!J24</f>
        <v>Work with permitting team to begin permit applications for feasibility study geotechnical explorations.</v>
      </c>
    </row>
    <row r="21" spans="1:10" x14ac:dyDescent="0.35">
      <c r="A21" s="50" t="str">
        <f>'b) Task Work'!B25</f>
        <v>HDR</v>
      </c>
      <c r="B21" s="50">
        <f>'b) Task Work'!C25</f>
        <v>2</v>
      </c>
      <c r="C21" s="50" t="str">
        <f>Setup!$A$9</f>
        <v>2020-05</v>
      </c>
      <c r="D21" s="49" t="str">
        <f>'b) Task Work'!D25</f>
        <v>A04</v>
      </c>
      <c r="E21" s="50" t="str">
        <f>'b) Task Work'!E25</f>
        <v>Permitting Int.</v>
      </c>
      <c r="F21" s="51">
        <f>'b) Task Work'!F25</f>
        <v>0</v>
      </c>
      <c r="G21" s="49">
        <f>'b) Task Work'!G25</f>
        <v>5</v>
      </c>
      <c r="H21" s="48">
        <f>'b) Task Work'!H25</f>
        <v>0</v>
      </c>
      <c r="I21" s="49">
        <f>'b) Task Work'!I25</f>
        <v>5</v>
      </c>
      <c r="J21" s="48">
        <f>'b) Task Work'!J25</f>
        <v>0</v>
      </c>
    </row>
    <row r="22" spans="1:10" x14ac:dyDescent="0.35">
      <c r="A22" s="50" t="str">
        <f>'b) Task Work'!B26</f>
        <v>HDR</v>
      </c>
      <c r="B22" s="50">
        <f>'b) Task Work'!C26</f>
        <v>2</v>
      </c>
      <c r="C22" s="50" t="str">
        <f>Setup!$A$9</f>
        <v>2020-05</v>
      </c>
      <c r="D22" s="49" t="str">
        <f>'b) Task Work'!D26</f>
        <v>A05</v>
      </c>
      <c r="E22" s="50" t="str">
        <f>'b) Task Work'!E26</f>
        <v>Real Estate Int.</v>
      </c>
      <c r="F22" s="51">
        <f>'b) Task Work'!F26</f>
        <v>0.35</v>
      </c>
      <c r="G22" s="49">
        <f>'b) Task Work'!G26</f>
        <v>1</v>
      </c>
      <c r="H22" s="48" t="str">
        <f>'b) Task Work'!H26</f>
        <v>Developed parcel list of parcel owners in the area of VP7.</v>
      </c>
      <c r="I22" s="49">
        <f>'b) Task Work'!I26</f>
        <v>1</v>
      </c>
      <c r="J22" s="48" t="str">
        <f>'b) Task Work'!J26</f>
        <v>Continue landowner coordination and outreach, particularly in Yolo County along the Dunnigan pipeline.</v>
      </c>
    </row>
    <row r="23" spans="1:10" x14ac:dyDescent="0.35">
      <c r="A23" s="50" t="str">
        <f>'b) Task Work'!B27</f>
        <v>HDR</v>
      </c>
      <c r="B23" s="50">
        <f>'b) Task Work'!C27</f>
        <v>2</v>
      </c>
      <c r="C23" s="50" t="str">
        <f>Setup!$A$9</f>
        <v>2020-05</v>
      </c>
      <c r="D23" s="49" t="str">
        <f>'b) Task Work'!D27</f>
        <v>A05</v>
      </c>
      <c r="E23" s="50" t="str">
        <f>'b) Task Work'!E27</f>
        <v>Real Estate Int.</v>
      </c>
      <c r="F23" s="51">
        <f>'b) Task Work'!F27</f>
        <v>0</v>
      </c>
      <c r="G23" s="49">
        <f>'b) Task Work'!G27</f>
        <v>2</v>
      </c>
      <c r="H23" s="48" t="str">
        <f>'b) Task Work'!H27</f>
        <v>Began to work with Yolo county on landowner outreach.</v>
      </c>
      <c r="I23" s="49">
        <f>'b) Task Work'!I27</f>
        <v>2</v>
      </c>
      <c r="J23" s="48" t="str">
        <f>'b) Task Work'!J27</f>
        <v>Continue updates on ROW tool (mobile and desktop versions).</v>
      </c>
    </row>
    <row r="24" spans="1:10" ht="43.5" x14ac:dyDescent="0.35">
      <c r="A24" s="50" t="str">
        <f>'b) Task Work'!B28</f>
        <v>HDR</v>
      </c>
      <c r="B24" s="50">
        <f>'b) Task Work'!C28</f>
        <v>2</v>
      </c>
      <c r="C24" s="50" t="str">
        <f>Setup!$A$9</f>
        <v>2020-05</v>
      </c>
      <c r="D24" s="49" t="str">
        <f>'b) Task Work'!D28</f>
        <v>A05</v>
      </c>
      <c r="E24" s="50" t="str">
        <f>'b) Task Work'!E28</f>
        <v>Real Estate Int.</v>
      </c>
      <c r="F24" s="51">
        <f>'b) Task Work'!F28</f>
        <v>0</v>
      </c>
      <c r="G24" s="49">
        <f>'b) Task Work'!G28</f>
        <v>3</v>
      </c>
      <c r="H24" s="48" t="str">
        <f>'b) Task Work'!H28</f>
        <v>Worked with engineering team on conveyance system alignment from a real estate perspective.</v>
      </c>
      <c r="I24" s="49">
        <f>'b) Task Work'!I28</f>
        <v>3</v>
      </c>
      <c r="J24" s="48">
        <f>'b) Task Work'!J28</f>
        <v>0</v>
      </c>
    </row>
    <row r="25" spans="1:10" ht="29" x14ac:dyDescent="0.35">
      <c r="A25" s="50" t="str">
        <f>'b) Task Work'!B29</f>
        <v>HDR</v>
      </c>
      <c r="B25" s="50">
        <f>'b) Task Work'!C29</f>
        <v>2</v>
      </c>
      <c r="C25" s="50" t="str">
        <f>Setup!$A$9</f>
        <v>2020-05</v>
      </c>
      <c r="D25" s="49" t="str">
        <f>'b) Task Work'!D29</f>
        <v>A05</v>
      </c>
      <c r="E25" s="50" t="str">
        <f>'b) Task Work'!E29</f>
        <v>Real Estate Int.</v>
      </c>
      <c r="F25" s="51">
        <f>'b) Task Work'!F29</f>
        <v>0</v>
      </c>
      <c r="G25" s="49">
        <f>'b) Task Work'!G29</f>
        <v>4</v>
      </c>
      <c r="H25" s="48" t="str">
        <f>'b) Task Work'!H29</f>
        <v>Began to update the desktop and mobile ROW tools with newly impacted properties.</v>
      </c>
      <c r="I25" s="49">
        <f>'b) Task Work'!I29</f>
        <v>4</v>
      </c>
      <c r="J25" s="48">
        <f>'b) Task Work'!J29</f>
        <v>0</v>
      </c>
    </row>
    <row r="26" spans="1:10" x14ac:dyDescent="0.35">
      <c r="A26" s="50" t="str">
        <f>'b) Task Work'!B30</f>
        <v>HDR</v>
      </c>
      <c r="B26" s="50">
        <f>'b) Task Work'!C30</f>
        <v>2</v>
      </c>
      <c r="C26" s="50" t="str">
        <f>Setup!$A$9</f>
        <v>2020-05</v>
      </c>
      <c r="D26" s="49" t="str">
        <f>'b) Task Work'!D30</f>
        <v>A05</v>
      </c>
      <c r="E26" s="50" t="str">
        <f>'b) Task Work'!E30</f>
        <v>Real Estate Int.</v>
      </c>
      <c r="F26" s="51">
        <f>'b) Task Work'!F30</f>
        <v>0</v>
      </c>
      <c r="G26" s="49">
        <f>'b) Task Work'!G30</f>
        <v>5</v>
      </c>
      <c r="H26" s="48">
        <f>'b) Task Work'!H30</f>
        <v>0</v>
      </c>
      <c r="I26" s="49">
        <f>'b) Task Work'!I30</f>
        <v>5</v>
      </c>
      <c r="J26" s="48">
        <f>'b) Task Work'!J30</f>
        <v>0</v>
      </c>
    </row>
    <row r="27" spans="1:10" x14ac:dyDescent="0.35">
      <c r="A27" s="50" t="str">
        <f>'b) Task Work'!B31</f>
        <v>HDR</v>
      </c>
      <c r="B27" s="50">
        <f>'b) Task Work'!C31</f>
        <v>2</v>
      </c>
      <c r="C27" s="50" t="str">
        <f>Setup!$A$9</f>
        <v>2020-05</v>
      </c>
      <c r="D27" s="49" t="str">
        <f>'b) Task Work'!D31</f>
        <v>A06</v>
      </c>
      <c r="E27" s="50" t="str">
        <f>'b) Task Work'!E31</f>
        <v>Engineering Int.</v>
      </c>
      <c r="F27" s="51">
        <f>'b) Task Work'!F31</f>
        <v>0.55555555555555558</v>
      </c>
      <c r="G27" s="49">
        <f>'b) Task Work'!G31</f>
        <v>1</v>
      </c>
      <c r="H27" s="48" t="str">
        <f>'b) Task Work'!H31</f>
        <v>Led schedule updates for the engineering team based on contract start changes.</v>
      </c>
      <c r="I27" s="49">
        <f>'b) Task Work'!I31</f>
        <v>1</v>
      </c>
      <c r="J27" s="48" t="str">
        <f>'b) Task Work'!J31</f>
        <v>Begin feasibility-level design for VP7.</v>
      </c>
    </row>
    <row r="28" spans="1:10" x14ac:dyDescent="0.35">
      <c r="A28" s="50" t="str">
        <f>'b) Task Work'!B32</f>
        <v>HDR</v>
      </c>
      <c r="B28" s="50">
        <f>'b) Task Work'!C32</f>
        <v>2</v>
      </c>
      <c r="C28" s="50" t="str">
        <f>Setup!$A$9</f>
        <v>2020-05</v>
      </c>
      <c r="D28" s="49" t="str">
        <f>'b) Task Work'!D32</f>
        <v>A06</v>
      </c>
      <c r="E28" s="50" t="str">
        <f>'b) Task Work'!E32</f>
        <v>Engineering Int.</v>
      </c>
      <c r="F28" s="51">
        <f>'b) Task Work'!F32</f>
        <v>0</v>
      </c>
      <c r="G28" s="49">
        <f>'b) Task Work'!G32</f>
        <v>2</v>
      </c>
      <c r="H28" s="48" t="str">
        <f>'b) Task Work'!H32</f>
        <v>Reviewed available data and began determining geotechnical exploration locations for feasibility.</v>
      </c>
      <c r="I28" s="49">
        <f>'b) Task Work'!I32</f>
        <v>2</v>
      </c>
      <c r="J28" s="48" t="str">
        <f>'b) Task Work'!J32</f>
        <v>Provide data, as needed, to environmental planning and permitting teams.</v>
      </c>
    </row>
    <row r="29" spans="1:10" x14ac:dyDescent="0.35">
      <c r="A29" s="50" t="str">
        <f>'b) Task Work'!B33</f>
        <v>HDR</v>
      </c>
      <c r="B29" s="50">
        <f>'b) Task Work'!C33</f>
        <v>2</v>
      </c>
      <c r="C29" s="50" t="str">
        <f>Setup!$A$9</f>
        <v>2020-05</v>
      </c>
      <c r="D29" s="49" t="str">
        <f>'b) Task Work'!D33</f>
        <v>A06</v>
      </c>
      <c r="E29" s="50" t="str">
        <f>'b) Task Work'!E33</f>
        <v>Engineering Int.</v>
      </c>
      <c r="F29" s="51">
        <f>'b) Task Work'!F33</f>
        <v>0</v>
      </c>
      <c r="G29" s="49">
        <f>'b) Task Work'!G33</f>
        <v>3</v>
      </c>
      <c r="H29" s="48" t="str">
        <f>'b) Task Work'!H33</f>
        <v>Worked with environmental planning and permitting on data needs for EIR/EIS and Biological Assessment.</v>
      </c>
      <c r="I29" s="49">
        <f>'b) Task Work'!I33</f>
        <v>3</v>
      </c>
      <c r="J29" s="48" t="str">
        <f>'b) Task Work'!J33</f>
        <v>Provide draft list of geotechnical exploration locations for Amendment 2.</v>
      </c>
    </row>
    <row r="30" spans="1:10" x14ac:dyDescent="0.35">
      <c r="A30" s="50" t="str">
        <f>'b) Task Work'!B34</f>
        <v>HDR</v>
      </c>
      <c r="B30" s="50">
        <f>'b) Task Work'!C34</f>
        <v>2</v>
      </c>
      <c r="C30" s="50" t="str">
        <f>Setup!$A$9</f>
        <v>2020-05</v>
      </c>
      <c r="D30" s="49" t="str">
        <f>'b) Task Work'!D34</f>
        <v>A06</v>
      </c>
      <c r="E30" s="50" t="str">
        <f>'b) Task Work'!E34</f>
        <v>Engineering Int.</v>
      </c>
      <c r="F30" s="51">
        <f>'b) Task Work'!F34</f>
        <v>0</v>
      </c>
      <c r="G30" s="49">
        <f>'b) Task Work'!G34</f>
        <v>4</v>
      </c>
      <c r="H30" s="48">
        <f>'b) Task Work'!H34</f>
        <v>0</v>
      </c>
      <c r="I30" s="49">
        <f>'b) Task Work'!I34</f>
        <v>4</v>
      </c>
      <c r="J30" s="48">
        <f>'b) Task Work'!J34</f>
        <v>0</v>
      </c>
    </row>
    <row r="31" spans="1:10" x14ac:dyDescent="0.35">
      <c r="A31" s="50" t="str">
        <f>'b) Task Work'!B35</f>
        <v>HDR</v>
      </c>
      <c r="B31" s="50">
        <f>'b) Task Work'!C35</f>
        <v>2</v>
      </c>
      <c r="C31" s="50" t="str">
        <f>Setup!$A$9</f>
        <v>2020-05</v>
      </c>
      <c r="D31" s="49" t="str">
        <f>'b) Task Work'!D35</f>
        <v>A06</v>
      </c>
      <c r="E31" s="50" t="str">
        <f>'b) Task Work'!E35</f>
        <v>Engineering Int.</v>
      </c>
      <c r="F31" s="51">
        <f>'b) Task Work'!F35</f>
        <v>0</v>
      </c>
      <c r="G31" s="49">
        <f>'b) Task Work'!G35</f>
        <v>5</v>
      </c>
      <c r="H31" s="48">
        <f>'b) Task Work'!H35</f>
        <v>0</v>
      </c>
      <c r="I31" s="49">
        <f>'b) Task Work'!I35</f>
        <v>5</v>
      </c>
      <c r="J31" s="48">
        <f>'b) Task Work'!J35</f>
        <v>0</v>
      </c>
    </row>
    <row r="32" spans="1:10" x14ac:dyDescent="0.35">
      <c r="A32" s="50" t="str">
        <f>'b) Task Work'!B36</f>
        <v>HDR</v>
      </c>
      <c r="B32" s="50">
        <f>'b) Task Work'!C36</f>
        <v>2</v>
      </c>
      <c r="C32" s="50" t="str">
        <f>Setup!$A$9</f>
        <v>2020-05</v>
      </c>
      <c r="D32" s="49" t="str">
        <f>'b) Task Work'!D36</f>
        <v>A07</v>
      </c>
      <c r="E32" s="50" t="str">
        <f>'b) Task Work'!E36</f>
        <v>Geotech Int.</v>
      </c>
      <c r="F32" s="51">
        <f>'b) Task Work'!F36</f>
        <v>1</v>
      </c>
      <c r="G32" s="49">
        <f>'b) Task Work'!G36</f>
        <v>1</v>
      </c>
      <c r="H32" s="48" t="str">
        <f>'b) Task Work'!H36</f>
        <v>No work authorized under Task Order.</v>
      </c>
      <c r="I32" s="49">
        <f>'b) Task Work'!I36</f>
        <v>1</v>
      </c>
      <c r="J32" s="48" t="str">
        <f>'b) Task Work'!J36</f>
        <v>No work authorized under Task Order.</v>
      </c>
    </row>
    <row r="33" spans="1:10" x14ac:dyDescent="0.35">
      <c r="A33" s="50" t="str">
        <f>'b) Task Work'!B37</f>
        <v>HDR</v>
      </c>
      <c r="B33" s="50">
        <f>'b) Task Work'!C37</f>
        <v>2</v>
      </c>
      <c r="C33" s="50" t="str">
        <f>Setup!$A$9</f>
        <v>2020-05</v>
      </c>
      <c r="D33" s="49" t="str">
        <f>'b) Task Work'!D37</f>
        <v>A07</v>
      </c>
      <c r="E33" s="50" t="str">
        <f>'b) Task Work'!E37</f>
        <v>Geotech Int.</v>
      </c>
      <c r="F33" s="51">
        <f>'b) Task Work'!F37</f>
        <v>0</v>
      </c>
      <c r="G33" s="49">
        <f>'b) Task Work'!G37</f>
        <v>2</v>
      </c>
      <c r="H33" s="48">
        <f>'b) Task Work'!H37</f>
        <v>0</v>
      </c>
      <c r="I33" s="49">
        <f>'b) Task Work'!I37</f>
        <v>2</v>
      </c>
      <c r="J33" s="48">
        <f>'b) Task Work'!J37</f>
        <v>0</v>
      </c>
    </row>
    <row r="34" spans="1:10" x14ac:dyDescent="0.35">
      <c r="A34" s="50" t="str">
        <f>'b) Task Work'!B38</f>
        <v>HDR</v>
      </c>
      <c r="B34" s="50">
        <f>'b) Task Work'!C38</f>
        <v>2</v>
      </c>
      <c r="C34" s="50" t="str">
        <f>Setup!$A$9</f>
        <v>2020-05</v>
      </c>
      <c r="D34" s="49" t="str">
        <f>'b) Task Work'!D38</f>
        <v>A07</v>
      </c>
      <c r="E34" s="50" t="str">
        <f>'b) Task Work'!E38</f>
        <v>Geotech Int.</v>
      </c>
      <c r="F34" s="51">
        <f>'b) Task Work'!F38</f>
        <v>0</v>
      </c>
      <c r="G34" s="49">
        <f>'b) Task Work'!G38</f>
        <v>3</v>
      </c>
      <c r="H34" s="48">
        <f>'b) Task Work'!H38</f>
        <v>0</v>
      </c>
      <c r="I34" s="49">
        <f>'b) Task Work'!I38</f>
        <v>3</v>
      </c>
      <c r="J34" s="48">
        <f>'b) Task Work'!J38</f>
        <v>0</v>
      </c>
    </row>
    <row r="35" spans="1:10" x14ac:dyDescent="0.35">
      <c r="A35" s="50" t="str">
        <f>'b) Task Work'!B39</f>
        <v>HDR</v>
      </c>
      <c r="B35" s="50">
        <f>'b) Task Work'!C39</f>
        <v>2</v>
      </c>
      <c r="C35" s="50" t="str">
        <f>Setup!$A$9</f>
        <v>2020-05</v>
      </c>
      <c r="D35" s="49" t="str">
        <f>'b) Task Work'!D39</f>
        <v>A07</v>
      </c>
      <c r="E35" s="50" t="str">
        <f>'b) Task Work'!E39</f>
        <v>Geotech Int.</v>
      </c>
      <c r="F35" s="51">
        <f>'b) Task Work'!F39</f>
        <v>0</v>
      </c>
      <c r="G35" s="49">
        <f>'b) Task Work'!G39</f>
        <v>4</v>
      </c>
      <c r="H35" s="48">
        <f>'b) Task Work'!H39</f>
        <v>0</v>
      </c>
      <c r="I35" s="49">
        <f>'b) Task Work'!I39</f>
        <v>4</v>
      </c>
      <c r="J35" s="48">
        <f>'b) Task Work'!J39</f>
        <v>0</v>
      </c>
    </row>
    <row r="36" spans="1:10" x14ac:dyDescent="0.35">
      <c r="A36" s="50" t="str">
        <f>'b) Task Work'!B40</f>
        <v>HDR</v>
      </c>
      <c r="B36" s="50">
        <f>'b) Task Work'!C40</f>
        <v>2</v>
      </c>
      <c r="C36" s="50" t="str">
        <f>Setup!$A$9</f>
        <v>2020-05</v>
      </c>
      <c r="D36" s="49" t="str">
        <f>'b) Task Work'!D40</f>
        <v>A07</v>
      </c>
      <c r="E36" s="50" t="str">
        <f>'b) Task Work'!E40</f>
        <v>Geotech Int.</v>
      </c>
      <c r="F36" s="51">
        <f>'b) Task Work'!F40</f>
        <v>0</v>
      </c>
      <c r="G36" s="49">
        <f>'b) Task Work'!G40</f>
        <v>5</v>
      </c>
      <c r="H36" s="48">
        <f>'b) Task Work'!H40</f>
        <v>0</v>
      </c>
      <c r="I36" s="49">
        <f>'b) Task Work'!I40</f>
        <v>5</v>
      </c>
      <c r="J36" s="48">
        <f>'b) Task Work'!J40</f>
        <v>0</v>
      </c>
    </row>
    <row r="37" spans="1:10" x14ac:dyDescent="0.35">
      <c r="A37" s="50" t="str">
        <f>'b) Task Work'!B41</f>
        <v>HDR</v>
      </c>
      <c r="B37" s="50">
        <f>'b) Task Work'!C41</f>
        <v>2</v>
      </c>
      <c r="C37" s="50" t="str">
        <f>Setup!$A$9</f>
        <v>2020-05</v>
      </c>
      <c r="D37" s="49" t="str">
        <f>'b) Task Work'!D41</f>
        <v>A08</v>
      </c>
      <c r="E37" s="50" t="str">
        <f>'b) Task Work'!E41</f>
        <v>Controls Int.</v>
      </c>
      <c r="F37" s="51">
        <f>'b) Task Work'!F41</f>
        <v>0.55555555555555558</v>
      </c>
      <c r="G37" s="49">
        <f>'b) Task Work'!G41</f>
        <v>1</v>
      </c>
      <c r="H37" s="48" t="str">
        <f>'b) Task Work'!H41</f>
        <v>Provided updates to P6 project schedule an associated cash flow.</v>
      </c>
      <c r="I37" s="49">
        <f>'b) Task Work'!I41</f>
        <v>1</v>
      </c>
      <c r="J37" s="48" t="str">
        <f>'b) Task Work'!J41</f>
        <v>Continue to provide information for Financial Assistance Application, as requested by Reclamation.</v>
      </c>
    </row>
    <row r="38" spans="1:10" x14ac:dyDescent="0.35">
      <c r="A38" s="50" t="str">
        <f>'b) Task Work'!B42</f>
        <v>HDR</v>
      </c>
      <c r="B38" s="50">
        <f>'b) Task Work'!C42</f>
        <v>2</v>
      </c>
      <c r="C38" s="50" t="str">
        <f>Setup!$A$9</f>
        <v>2020-05</v>
      </c>
      <c r="D38" s="49" t="str">
        <f>'b) Task Work'!D42</f>
        <v>A08</v>
      </c>
      <c r="E38" s="50" t="str">
        <f>'b) Task Work'!E42</f>
        <v>Controls Int.</v>
      </c>
      <c r="F38" s="51">
        <f>'b) Task Work'!F42</f>
        <v>0</v>
      </c>
      <c r="G38" s="49">
        <f>'b) Task Work'!G42</f>
        <v>2</v>
      </c>
      <c r="H38" s="48" t="str">
        <f>'b) Task Work'!H42</f>
        <v>Updated Financial Assistance Agreement application for WIIN Act funding.</v>
      </c>
      <c r="I38" s="49">
        <f>'b) Task Work'!I42</f>
        <v>2</v>
      </c>
      <c r="J38" s="48" t="str">
        <f>'b) Task Work'!J42</f>
        <v>Continue to provide updates and analysis to P6 project schedule.</v>
      </c>
    </row>
    <row r="39" spans="1:10" x14ac:dyDescent="0.35">
      <c r="A39" s="50" t="str">
        <f>'b) Task Work'!B43</f>
        <v>HDR</v>
      </c>
      <c r="B39" s="50">
        <f>'b) Task Work'!C43</f>
        <v>2</v>
      </c>
      <c r="C39" s="50" t="str">
        <f>Setup!$A$9</f>
        <v>2020-05</v>
      </c>
      <c r="D39" s="49" t="str">
        <f>'b) Task Work'!D43</f>
        <v>A08</v>
      </c>
      <c r="E39" s="50" t="str">
        <f>'b) Task Work'!E43</f>
        <v>Controls Int.</v>
      </c>
      <c r="F39" s="51">
        <f>'b) Task Work'!F43</f>
        <v>0</v>
      </c>
      <c r="G39" s="49">
        <f>'b) Task Work'!G43</f>
        <v>3</v>
      </c>
      <c r="H39" s="48" t="str">
        <f>'b) Task Work'!H43</f>
        <v>Reviewed CWC invoice for submittal.</v>
      </c>
      <c r="I39" s="49">
        <f>'b) Task Work'!I43</f>
        <v>3</v>
      </c>
      <c r="J39" s="48" t="str">
        <f>'b) Task Work'!J43</f>
        <v>Continue to assist in development of TO templates and troubleshooting.</v>
      </c>
    </row>
    <row r="40" spans="1:10" ht="29" x14ac:dyDescent="0.35">
      <c r="A40" s="50" t="str">
        <f>'b) Task Work'!B44</f>
        <v>HDR</v>
      </c>
      <c r="B40" s="50">
        <f>'b) Task Work'!C44</f>
        <v>2</v>
      </c>
      <c r="C40" s="50" t="str">
        <f>Setup!$A$9</f>
        <v>2020-05</v>
      </c>
      <c r="D40" s="49" t="str">
        <f>'b) Task Work'!D44</f>
        <v>A08</v>
      </c>
      <c r="E40" s="50" t="str">
        <f>'b) Task Work'!E44</f>
        <v>Controls Int.</v>
      </c>
      <c r="F40" s="51">
        <f>'b) Task Work'!F44</f>
        <v>0</v>
      </c>
      <c r="G40" s="49">
        <f>'b) Task Work'!G44</f>
        <v>4</v>
      </c>
      <c r="H40" s="48" t="str">
        <f>'b) Task Work'!H44</f>
        <v>Assisted in developing task order templates and schedule-task order linkages.</v>
      </c>
      <c r="I40" s="49">
        <f>'b) Task Work'!I44</f>
        <v>4</v>
      </c>
      <c r="J40" s="48">
        <f>'b) Task Work'!J44</f>
        <v>0</v>
      </c>
    </row>
    <row r="41" spans="1:10" x14ac:dyDescent="0.35">
      <c r="A41" s="50" t="str">
        <f>'b) Task Work'!B45</f>
        <v>HDR</v>
      </c>
      <c r="B41" s="50">
        <f>'b) Task Work'!C45</f>
        <v>2</v>
      </c>
      <c r="C41" s="50" t="str">
        <f>Setup!$A$9</f>
        <v>2020-05</v>
      </c>
      <c r="D41" s="49" t="str">
        <f>'b) Task Work'!D45</f>
        <v>A08</v>
      </c>
      <c r="E41" s="50" t="str">
        <f>'b) Task Work'!E45</f>
        <v>Controls Int.</v>
      </c>
      <c r="F41" s="51">
        <f>'b) Task Work'!F45</f>
        <v>0</v>
      </c>
      <c r="G41" s="49">
        <f>'b) Task Work'!G45</f>
        <v>5</v>
      </c>
      <c r="H41" s="48">
        <f>'b) Task Work'!H45</f>
        <v>0</v>
      </c>
      <c r="I41" s="49">
        <f>'b) Task Work'!I45</f>
        <v>5</v>
      </c>
      <c r="J41" s="48">
        <f>'b) Task Work'!J45</f>
        <v>0</v>
      </c>
    </row>
    <row r="42" spans="1:10" ht="29" x14ac:dyDescent="0.35">
      <c r="A42" s="50" t="str">
        <f>'b) Task Work'!B46</f>
        <v>HDR</v>
      </c>
      <c r="B42" s="50">
        <f>'b) Task Work'!C46</f>
        <v>2</v>
      </c>
      <c r="C42" s="50" t="str">
        <f>Setup!$A$9</f>
        <v>2020-05</v>
      </c>
      <c r="D42" s="49" t="str">
        <f>'b) Task Work'!D46</f>
        <v>A09</v>
      </c>
      <c r="E42" s="50" t="str">
        <f>'b) Task Work'!E46</f>
        <v>General Int.</v>
      </c>
      <c r="F42" s="51">
        <f>'b) Task Work'!F46</f>
        <v>0.6</v>
      </c>
      <c r="G42" s="49">
        <f>'b) Task Work'!G46</f>
        <v>1</v>
      </c>
      <c r="H42" s="48" t="str">
        <f>'b) Task Work'!H46</f>
        <v>Supported the Authority in implementing actions from the Organizational Assessment.</v>
      </c>
      <c r="I42" s="49">
        <f>'b) Task Work'!I46</f>
        <v>1</v>
      </c>
      <c r="J42" s="48" t="str">
        <f>'b) Task Work'!J46</f>
        <v>Continue to support the Authority in implementing actions from the Organizational Assessment.</v>
      </c>
    </row>
    <row r="43" spans="1:10" ht="29" x14ac:dyDescent="0.35">
      <c r="A43" s="50" t="str">
        <f>'b) Task Work'!B47</f>
        <v>HDR</v>
      </c>
      <c r="B43" s="50">
        <f>'b) Task Work'!C47</f>
        <v>2</v>
      </c>
      <c r="C43" s="50" t="str">
        <f>Setup!$A$9</f>
        <v>2020-05</v>
      </c>
      <c r="D43" s="49" t="str">
        <f>'b) Task Work'!D47</f>
        <v>A09</v>
      </c>
      <c r="E43" s="50" t="str">
        <f>'b) Task Work'!E47</f>
        <v>General Int.</v>
      </c>
      <c r="F43" s="51">
        <f>'b) Task Work'!F47</f>
        <v>0</v>
      </c>
      <c r="G43" s="49">
        <f>'b) Task Work'!G47</f>
        <v>2</v>
      </c>
      <c r="H43" s="48" t="str">
        <f>'b) Task Work'!H47</f>
        <v>Provided day-to-day coordination with Reclamation.</v>
      </c>
      <c r="I43" s="49">
        <f>'b) Task Work'!I47</f>
        <v>2</v>
      </c>
      <c r="J43" s="48" t="str">
        <f>'b) Task Work'!J47</f>
        <v>Continue to provide day-to-day coordination with Reclamation.</v>
      </c>
    </row>
    <row r="44" spans="1:10" x14ac:dyDescent="0.35">
      <c r="A44" s="50" t="str">
        <f>'b) Task Work'!B48</f>
        <v>HDR</v>
      </c>
      <c r="B44" s="50">
        <f>'b) Task Work'!C48</f>
        <v>2</v>
      </c>
      <c r="C44" s="50" t="str">
        <f>Setup!$A$9</f>
        <v>2020-05</v>
      </c>
      <c r="D44" s="49" t="str">
        <f>'b) Task Work'!D48</f>
        <v>A09</v>
      </c>
      <c r="E44" s="50" t="str">
        <f>'b) Task Work'!E48</f>
        <v>General Int.</v>
      </c>
      <c r="F44" s="51">
        <f>'b) Task Work'!F48</f>
        <v>0</v>
      </c>
      <c r="G44" s="49">
        <f>'b) Task Work'!G48</f>
        <v>3</v>
      </c>
      <c r="H44" s="48">
        <f>'b) Task Work'!H48</f>
        <v>0</v>
      </c>
      <c r="I44" s="49">
        <f>'b) Task Work'!I48</f>
        <v>3</v>
      </c>
      <c r="J44" s="48" t="str">
        <f>'b) Task Work'!J48</f>
        <v>Review Reclamation's final draft feasibility study.</v>
      </c>
    </row>
    <row r="45" spans="1:10" x14ac:dyDescent="0.35">
      <c r="A45" s="50" t="str">
        <f>'b) Task Work'!B49</f>
        <v>HDR</v>
      </c>
      <c r="B45" s="50">
        <f>'b) Task Work'!C49</f>
        <v>2</v>
      </c>
      <c r="C45" s="50" t="str">
        <f>Setup!$A$9</f>
        <v>2020-05</v>
      </c>
      <c r="D45" s="49" t="str">
        <f>'b) Task Work'!D49</f>
        <v>A09</v>
      </c>
      <c r="E45" s="50" t="str">
        <f>'b) Task Work'!E49</f>
        <v>General Int.</v>
      </c>
      <c r="F45" s="51">
        <f>'b) Task Work'!F49</f>
        <v>0</v>
      </c>
      <c r="G45" s="49">
        <f>'b) Task Work'!G49</f>
        <v>4</v>
      </c>
      <c r="H45" s="48">
        <f>'b) Task Work'!H49</f>
        <v>0</v>
      </c>
      <c r="I45" s="49">
        <f>'b) Task Work'!I49</f>
        <v>4</v>
      </c>
      <c r="J45" s="48">
        <f>'b) Task Work'!J49</f>
        <v>0</v>
      </c>
    </row>
    <row r="46" spans="1:10" x14ac:dyDescent="0.35">
      <c r="A46" s="50" t="str">
        <f>'b) Task Work'!B50</f>
        <v>HDR</v>
      </c>
      <c r="B46" s="50">
        <f>'b) Task Work'!C50</f>
        <v>2</v>
      </c>
      <c r="C46" s="50" t="str">
        <f>Setup!$A$9</f>
        <v>2020-05</v>
      </c>
      <c r="D46" s="49" t="str">
        <f>'b) Task Work'!D50</f>
        <v>A09</v>
      </c>
      <c r="E46" s="50" t="str">
        <f>'b) Task Work'!E50</f>
        <v>General Int.</v>
      </c>
      <c r="F46" s="51">
        <f>'b) Task Work'!F50</f>
        <v>0</v>
      </c>
      <c r="G46" s="49">
        <f>'b) Task Work'!G50</f>
        <v>5</v>
      </c>
      <c r="H46" s="48">
        <f>'b) Task Work'!H50</f>
        <v>0</v>
      </c>
      <c r="I46" s="49">
        <f>'b) Task Work'!I50</f>
        <v>5</v>
      </c>
      <c r="J46" s="48">
        <f>'b) Task Work'!J50</f>
        <v>0</v>
      </c>
    </row>
    <row r="47" spans="1:10" x14ac:dyDescent="0.35">
      <c r="A47" s="50" t="str">
        <f>'b) Task Work'!B51</f>
        <v>HDR</v>
      </c>
      <c r="B47" s="50">
        <f>'b) Task Work'!C51</f>
        <v>2</v>
      </c>
      <c r="C47" s="50" t="str">
        <f>Setup!$A$9</f>
        <v>2020-05</v>
      </c>
      <c r="D47" s="49" t="str">
        <f>'b) Task Work'!D51</f>
        <v>A10</v>
      </c>
      <c r="E47" s="50" t="str">
        <f>'b) Task Work'!E51</f>
        <v>Authority's Engineer</v>
      </c>
      <c r="F47" s="51">
        <f>'b) Task Work'!F51</f>
        <v>1</v>
      </c>
      <c r="G47" s="49">
        <f>'b) Task Work'!G51</f>
        <v>1</v>
      </c>
      <c r="H47" s="48" t="str">
        <f>'b) Task Work'!H51</f>
        <v>No work authorized under Task Order.</v>
      </c>
      <c r="I47" s="49">
        <f>'b) Task Work'!I51</f>
        <v>1</v>
      </c>
      <c r="J47" s="48" t="str">
        <f>'b) Task Work'!J51</f>
        <v>No work authorized under Task Order.</v>
      </c>
    </row>
    <row r="48" spans="1:10" x14ac:dyDescent="0.35">
      <c r="A48" s="50" t="str">
        <f>'b) Task Work'!B52</f>
        <v>HDR</v>
      </c>
      <c r="B48" s="50">
        <f>'b) Task Work'!C52</f>
        <v>2</v>
      </c>
      <c r="C48" s="50" t="str">
        <f>Setup!$A$9</f>
        <v>2020-05</v>
      </c>
      <c r="D48" s="49" t="str">
        <f>'b) Task Work'!D52</f>
        <v>A10</v>
      </c>
      <c r="E48" s="50" t="str">
        <f>'b) Task Work'!E52</f>
        <v>Authority's Engineer</v>
      </c>
      <c r="F48" s="51">
        <f>'b) Task Work'!F52</f>
        <v>0</v>
      </c>
      <c r="G48" s="49">
        <f>'b) Task Work'!G52</f>
        <v>2</v>
      </c>
      <c r="H48" s="48">
        <f>'b) Task Work'!H52</f>
        <v>0</v>
      </c>
      <c r="I48" s="49">
        <f>'b) Task Work'!I52</f>
        <v>2</v>
      </c>
      <c r="J48" s="48">
        <f>'b) Task Work'!J52</f>
        <v>0</v>
      </c>
    </row>
    <row r="49" spans="1:10" x14ac:dyDescent="0.35">
      <c r="A49" s="50" t="str">
        <f>'b) Task Work'!B53</f>
        <v>HDR</v>
      </c>
      <c r="B49" s="50">
        <f>'b) Task Work'!C53</f>
        <v>2</v>
      </c>
      <c r="C49" s="50" t="str">
        <f>Setup!$A$9</f>
        <v>2020-05</v>
      </c>
      <c r="D49" s="49" t="str">
        <f>'b) Task Work'!D53</f>
        <v>A10</v>
      </c>
      <c r="E49" s="50" t="str">
        <f>'b) Task Work'!E53</f>
        <v>Authority's Engineer</v>
      </c>
      <c r="F49" s="51">
        <f>'b) Task Work'!F53</f>
        <v>0</v>
      </c>
      <c r="G49" s="49">
        <f>'b) Task Work'!G53</f>
        <v>3</v>
      </c>
      <c r="H49" s="48">
        <f>'b) Task Work'!H53</f>
        <v>0</v>
      </c>
      <c r="I49" s="49">
        <f>'b) Task Work'!I53</f>
        <v>3</v>
      </c>
      <c r="J49" s="48">
        <f>'b) Task Work'!J53</f>
        <v>0</v>
      </c>
    </row>
    <row r="50" spans="1:10" x14ac:dyDescent="0.35">
      <c r="A50" s="50" t="str">
        <f>'b) Task Work'!B54</f>
        <v>HDR</v>
      </c>
      <c r="B50" s="50">
        <f>'b) Task Work'!C54</f>
        <v>2</v>
      </c>
      <c r="C50" s="50" t="str">
        <f>Setup!$A$9</f>
        <v>2020-05</v>
      </c>
      <c r="D50" s="49" t="str">
        <f>'b) Task Work'!D54</f>
        <v>A10</v>
      </c>
      <c r="E50" s="50" t="str">
        <f>'b) Task Work'!E54</f>
        <v>Authority's Engineer</v>
      </c>
      <c r="F50" s="51">
        <f>'b) Task Work'!F54</f>
        <v>0</v>
      </c>
      <c r="G50" s="49">
        <f>'b) Task Work'!G54</f>
        <v>4</v>
      </c>
      <c r="H50" s="48">
        <f>'b) Task Work'!H54</f>
        <v>0</v>
      </c>
      <c r="I50" s="49">
        <f>'b) Task Work'!I54</f>
        <v>4</v>
      </c>
      <c r="J50" s="48">
        <f>'b) Task Work'!J54</f>
        <v>0</v>
      </c>
    </row>
    <row r="51" spans="1:10" x14ac:dyDescent="0.35">
      <c r="A51" s="50" t="str">
        <f>'b) Task Work'!B55</f>
        <v>HDR</v>
      </c>
      <c r="B51" s="50">
        <f>'b) Task Work'!C55</f>
        <v>2</v>
      </c>
      <c r="C51" s="50" t="str">
        <f>Setup!$A$9</f>
        <v>2020-05</v>
      </c>
      <c r="D51" s="49" t="str">
        <f>'b) Task Work'!D55</f>
        <v>A10</v>
      </c>
      <c r="E51" s="50" t="str">
        <f>'b) Task Work'!E55</f>
        <v>Authority's Engineer</v>
      </c>
      <c r="F51" s="51">
        <f>'b) Task Work'!F55</f>
        <v>0</v>
      </c>
      <c r="G51" s="49">
        <f>'b) Task Work'!G55</f>
        <v>5</v>
      </c>
      <c r="H51" s="48">
        <f>'b) Task Work'!H55</f>
        <v>0</v>
      </c>
      <c r="I51" s="49">
        <f>'b) Task Work'!I55</f>
        <v>5</v>
      </c>
      <c r="J51" s="48">
        <f>'b) Task Work'!J55</f>
        <v>0</v>
      </c>
    </row>
    <row r="52" spans="1:10" x14ac:dyDescent="0.35">
      <c r="A52" s="50" t="str">
        <f>'b) Task Work'!B56</f>
        <v>HDR</v>
      </c>
      <c r="B52" s="50">
        <f>'b) Task Work'!C56</f>
        <v>2</v>
      </c>
      <c r="C52" s="50" t="str">
        <f>Setup!$A$9</f>
        <v>2020-05</v>
      </c>
      <c r="D52" s="49" t="str">
        <f>'b) Task Work'!D56</f>
        <v>A11</v>
      </c>
      <c r="E52" s="50" t="str">
        <f>'b) Task Work'!E56</f>
        <v>Health, Safety &amp; Loss Prevention</v>
      </c>
      <c r="F52" s="51">
        <f>'b) Task Work'!F56</f>
        <v>1</v>
      </c>
      <c r="G52" s="49">
        <f>'b) Task Work'!G56</f>
        <v>1</v>
      </c>
      <c r="H52" s="48" t="str">
        <f>'b) Task Work'!H56</f>
        <v>No work authorized under Task Order.</v>
      </c>
      <c r="I52" s="49">
        <f>'b) Task Work'!I56</f>
        <v>1</v>
      </c>
      <c r="J52" s="48" t="str">
        <f>'b) Task Work'!J56</f>
        <v>No work authorized under Task Order.</v>
      </c>
    </row>
    <row r="53" spans="1:10" x14ac:dyDescent="0.35">
      <c r="A53" s="50" t="str">
        <f>'b) Task Work'!B57</f>
        <v>HDR</v>
      </c>
      <c r="B53" s="50">
        <f>'b) Task Work'!C57</f>
        <v>2</v>
      </c>
      <c r="C53" s="50" t="str">
        <f>Setup!$A$9</f>
        <v>2020-05</v>
      </c>
      <c r="D53" s="49" t="str">
        <f>'b) Task Work'!D57</f>
        <v>A11</v>
      </c>
      <c r="E53" s="50" t="str">
        <f>'b) Task Work'!E57</f>
        <v>Health, Safety &amp; Loss Prevention</v>
      </c>
      <c r="F53" s="51">
        <f>'b) Task Work'!F57</f>
        <v>0</v>
      </c>
      <c r="G53" s="49">
        <f>'b) Task Work'!G57</f>
        <v>2</v>
      </c>
      <c r="H53" s="48">
        <f>'b) Task Work'!H57</f>
        <v>0</v>
      </c>
      <c r="I53" s="49">
        <f>'b) Task Work'!I57</f>
        <v>2</v>
      </c>
      <c r="J53" s="48">
        <f>'b) Task Work'!J57</f>
        <v>0</v>
      </c>
    </row>
    <row r="54" spans="1:10" x14ac:dyDescent="0.35">
      <c r="A54" s="50" t="str">
        <f>'b) Task Work'!B58</f>
        <v>HDR</v>
      </c>
      <c r="B54" s="50">
        <f>'b) Task Work'!C58</f>
        <v>2</v>
      </c>
      <c r="C54" s="50" t="str">
        <f>Setup!$A$9</f>
        <v>2020-05</v>
      </c>
      <c r="D54" s="49" t="str">
        <f>'b) Task Work'!D58</f>
        <v>A11</v>
      </c>
      <c r="E54" s="50" t="str">
        <f>'b) Task Work'!E58</f>
        <v>Health, Safety &amp; Loss Prevention</v>
      </c>
      <c r="F54" s="51">
        <f>'b) Task Work'!F58</f>
        <v>0</v>
      </c>
      <c r="G54" s="49">
        <f>'b) Task Work'!G58</f>
        <v>3</v>
      </c>
      <c r="H54" s="48">
        <f>'b) Task Work'!H58</f>
        <v>0</v>
      </c>
      <c r="I54" s="49">
        <f>'b) Task Work'!I58</f>
        <v>3</v>
      </c>
      <c r="J54" s="48">
        <f>'b) Task Work'!J58</f>
        <v>0</v>
      </c>
    </row>
    <row r="55" spans="1:10" x14ac:dyDescent="0.35">
      <c r="A55" s="50" t="str">
        <f>'b) Task Work'!B59</f>
        <v>HDR</v>
      </c>
      <c r="B55" s="50">
        <f>'b) Task Work'!C59</f>
        <v>2</v>
      </c>
      <c r="C55" s="50" t="str">
        <f>Setup!$A$9</f>
        <v>2020-05</v>
      </c>
      <c r="D55" s="49" t="str">
        <f>'b) Task Work'!D59</f>
        <v>A11</v>
      </c>
      <c r="E55" s="50" t="str">
        <f>'b) Task Work'!E59</f>
        <v>Health, Safety &amp; Loss Prevention</v>
      </c>
      <c r="F55" s="51">
        <f>'b) Task Work'!F59</f>
        <v>0</v>
      </c>
      <c r="G55" s="49">
        <f>'b) Task Work'!G59</f>
        <v>4</v>
      </c>
      <c r="H55" s="48">
        <f>'b) Task Work'!H59</f>
        <v>0</v>
      </c>
      <c r="I55" s="49">
        <f>'b) Task Work'!I59</f>
        <v>4</v>
      </c>
      <c r="J55" s="48">
        <f>'b) Task Work'!J59</f>
        <v>0</v>
      </c>
    </row>
    <row r="56" spans="1:10" x14ac:dyDescent="0.35">
      <c r="A56" s="50" t="str">
        <f>'b) Task Work'!B60</f>
        <v>HDR</v>
      </c>
      <c r="B56" s="50">
        <f>'b) Task Work'!C60</f>
        <v>2</v>
      </c>
      <c r="C56" s="50" t="str">
        <f>Setup!$A$9</f>
        <v>2020-05</v>
      </c>
      <c r="D56" s="49" t="str">
        <f>'b) Task Work'!D60</f>
        <v>A11</v>
      </c>
      <c r="E56" s="50" t="str">
        <f>'b) Task Work'!E60</f>
        <v>Health, Safety &amp; Loss Prevention</v>
      </c>
      <c r="F56" s="51">
        <f>'b) Task Work'!F60</f>
        <v>0</v>
      </c>
      <c r="G56" s="49">
        <f>'b) Task Work'!G60</f>
        <v>5</v>
      </c>
      <c r="H56" s="48">
        <f>'b) Task Work'!H60</f>
        <v>0</v>
      </c>
      <c r="I56" s="49">
        <f>'b) Task Work'!I60</f>
        <v>5</v>
      </c>
      <c r="J56" s="48">
        <f>'b) Task Work'!J60</f>
        <v>0</v>
      </c>
    </row>
    <row r="57" spans="1:10" x14ac:dyDescent="0.35">
      <c r="A57" s="50" t="str">
        <f>'b) Task Work'!B61</f>
        <v>HDR</v>
      </c>
      <c r="B57" s="50">
        <f>'b) Task Work'!C61</f>
        <v>2</v>
      </c>
      <c r="C57" s="50" t="str">
        <f>Setup!$A$9</f>
        <v>2020-05</v>
      </c>
      <c r="D57" s="49" t="str">
        <f>'b) Task Work'!D61</f>
        <v>A12</v>
      </c>
      <c r="E57" s="50" t="str">
        <f>'b) Task Work'!E61</f>
        <v>Quality Management</v>
      </c>
      <c r="F57" s="51">
        <f>'b) Task Work'!F61</f>
        <v>1</v>
      </c>
      <c r="G57" s="49">
        <f>'b) Task Work'!G61</f>
        <v>1</v>
      </c>
      <c r="H57" s="48" t="str">
        <f>'b) Task Work'!H61</f>
        <v>No work authorized under Task Order.</v>
      </c>
      <c r="I57" s="49">
        <f>'b) Task Work'!I61</f>
        <v>1</v>
      </c>
      <c r="J57" s="48" t="str">
        <f>'b) Task Work'!J61</f>
        <v>No work authorized under Task Order.</v>
      </c>
    </row>
    <row r="58" spans="1:10" x14ac:dyDescent="0.35">
      <c r="A58" s="50" t="str">
        <f>'b) Task Work'!B62</f>
        <v>HDR</v>
      </c>
      <c r="B58" s="50">
        <f>'b) Task Work'!C62</f>
        <v>2</v>
      </c>
      <c r="C58" s="50" t="str">
        <f>Setup!$A$9</f>
        <v>2020-05</v>
      </c>
      <c r="D58" s="49" t="str">
        <f>'b) Task Work'!D62</f>
        <v>A12</v>
      </c>
      <c r="E58" s="50" t="str">
        <f>'b) Task Work'!E62</f>
        <v>Quality Management</v>
      </c>
      <c r="F58" s="51">
        <f>'b) Task Work'!F62</f>
        <v>0</v>
      </c>
      <c r="G58" s="49">
        <f>'b) Task Work'!G62</f>
        <v>2</v>
      </c>
      <c r="H58" s="48">
        <f>'b) Task Work'!H62</f>
        <v>0</v>
      </c>
      <c r="I58" s="49">
        <f>'b) Task Work'!I62</f>
        <v>2</v>
      </c>
      <c r="J58" s="48">
        <f>'b) Task Work'!J62</f>
        <v>0</v>
      </c>
    </row>
    <row r="59" spans="1:10" x14ac:dyDescent="0.35">
      <c r="A59" s="50" t="str">
        <f>'b) Task Work'!B63</f>
        <v>HDR</v>
      </c>
      <c r="B59" s="50">
        <f>'b) Task Work'!C63</f>
        <v>2</v>
      </c>
      <c r="C59" s="50" t="str">
        <f>Setup!$A$9</f>
        <v>2020-05</v>
      </c>
      <c r="D59" s="49" t="str">
        <f>'b) Task Work'!D63</f>
        <v>A12</v>
      </c>
      <c r="E59" s="50" t="str">
        <f>'b) Task Work'!E63</f>
        <v>Quality Management</v>
      </c>
      <c r="F59" s="51">
        <f>'b) Task Work'!F63</f>
        <v>0</v>
      </c>
      <c r="G59" s="49">
        <f>'b) Task Work'!G63</f>
        <v>3</v>
      </c>
      <c r="H59" s="48">
        <f>'b) Task Work'!H63</f>
        <v>0</v>
      </c>
      <c r="I59" s="49">
        <f>'b) Task Work'!I63</f>
        <v>3</v>
      </c>
      <c r="J59" s="48">
        <f>'b) Task Work'!J63</f>
        <v>0</v>
      </c>
    </row>
    <row r="60" spans="1:10" x14ac:dyDescent="0.35">
      <c r="A60" s="50" t="str">
        <f>'b) Task Work'!B64</f>
        <v>HDR</v>
      </c>
      <c r="B60" s="50">
        <f>'b) Task Work'!C64</f>
        <v>2</v>
      </c>
      <c r="C60" s="50" t="str">
        <f>Setup!$A$9</f>
        <v>2020-05</v>
      </c>
      <c r="D60" s="49" t="str">
        <f>'b) Task Work'!D64</f>
        <v>A12</v>
      </c>
      <c r="E60" s="50" t="str">
        <f>'b) Task Work'!E64</f>
        <v>Quality Management</v>
      </c>
      <c r="F60" s="51">
        <f>'b) Task Work'!F64</f>
        <v>0</v>
      </c>
      <c r="G60" s="49">
        <f>'b) Task Work'!G64</f>
        <v>4</v>
      </c>
      <c r="H60" s="48">
        <f>'b) Task Work'!H64</f>
        <v>0</v>
      </c>
      <c r="I60" s="49">
        <f>'b) Task Work'!I64</f>
        <v>4</v>
      </c>
      <c r="J60" s="48">
        <f>'b) Task Work'!J64</f>
        <v>0</v>
      </c>
    </row>
    <row r="61" spans="1:10" x14ac:dyDescent="0.35">
      <c r="A61" s="50" t="str">
        <f>'b) Task Work'!B65</f>
        <v>HDR</v>
      </c>
      <c r="B61" s="50">
        <f>'b) Task Work'!C65</f>
        <v>2</v>
      </c>
      <c r="C61" s="50" t="str">
        <f>Setup!$A$9</f>
        <v>2020-05</v>
      </c>
      <c r="D61" s="49" t="str">
        <f>'b) Task Work'!D65</f>
        <v>A12</v>
      </c>
      <c r="E61" s="50" t="str">
        <f>'b) Task Work'!E65</f>
        <v>Quality Management</v>
      </c>
      <c r="F61" s="51">
        <f>'b) Task Work'!F65</f>
        <v>0</v>
      </c>
      <c r="G61" s="49">
        <f>'b) Task Work'!G65</f>
        <v>5</v>
      </c>
      <c r="H61" s="48">
        <f>'b) Task Work'!H65</f>
        <v>0</v>
      </c>
      <c r="I61" s="49">
        <f>'b) Task Work'!I65</f>
        <v>5</v>
      </c>
      <c r="J61" s="48">
        <f>'b) Task Work'!J65</f>
        <v>0</v>
      </c>
    </row>
    <row r="62" spans="1:10" ht="29" x14ac:dyDescent="0.35">
      <c r="A62" s="50" t="str">
        <f>'b) Task Work'!B66</f>
        <v>HDR</v>
      </c>
      <c r="B62" s="50">
        <f>'b) Task Work'!C66</f>
        <v>2</v>
      </c>
      <c r="C62" s="50" t="str">
        <f>Setup!$A$9</f>
        <v>2020-05</v>
      </c>
      <c r="D62" s="49" t="str">
        <f>'b) Task Work'!D66</f>
        <v>A13</v>
      </c>
      <c r="E62" s="50" t="str">
        <f>'b) Task Work'!E66</f>
        <v>Risk Management</v>
      </c>
      <c r="F62" s="51">
        <f>'b) Task Work'!F66</f>
        <v>0.2</v>
      </c>
      <c r="G62" s="49">
        <f>'b) Task Work'!G66</f>
        <v>1</v>
      </c>
      <c r="H62" s="48" t="str">
        <f>'b) Task Work'!H66</f>
        <v>Began to update risk assessment based on new project (VP7).</v>
      </c>
      <c r="I62" s="49">
        <f>'b) Task Work'!I66</f>
        <v>1</v>
      </c>
      <c r="J62" s="48" t="str">
        <f>'b) Task Work'!J66</f>
        <v>Continue review of risk assessment and begin draft of Risk Assessment TM.</v>
      </c>
    </row>
    <row r="63" spans="1:10" x14ac:dyDescent="0.35">
      <c r="A63" s="50" t="str">
        <f>'b) Task Work'!B67</f>
        <v>HDR</v>
      </c>
      <c r="B63" s="50">
        <f>'b) Task Work'!C67</f>
        <v>2</v>
      </c>
      <c r="C63" s="50" t="str">
        <f>Setup!$A$9</f>
        <v>2020-05</v>
      </c>
      <c r="D63" s="49" t="str">
        <f>'b) Task Work'!D67</f>
        <v>A13</v>
      </c>
      <c r="E63" s="50" t="str">
        <f>'b) Task Work'!E67</f>
        <v>Risk Management</v>
      </c>
      <c r="F63" s="51">
        <f>'b) Task Work'!F67</f>
        <v>0</v>
      </c>
      <c r="G63" s="49">
        <f>'b) Task Work'!G67</f>
        <v>2</v>
      </c>
      <c r="H63" s="48">
        <f>'b) Task Work'!H67</f>
        <v>0</v>
      </c>
      <c r="I63" s="49">
        <f>'b) Task Work'!I67</f>
        <v>2</v>
      </c>
      <c r="J63" s="48">
        <f>'b) Task Work'!J67</f>
        <v>0</v>
      </c>
    </row>
    <row r="64" spans="1:10" x14ac:dyDescent="0.35">
      <c r="A64" s="50" t="str">
        <f>'b) Task Work'!B68</f>
        <v>HDR</v>
      </c>
      <c r="B64" s="50">
        <f>'b) Task Work'!C68</f>
        <v>2</v>
      </c>
      <c r="C64" s="50" t="str">
        <f>Setup!$A$9</f>
        <v>2020-05</v>
      </c>
      <c r="D64" s="49" t="str">
        <f>'b) Task Work'!D68</f>
        <v>A13</v>
      </c>
      <c r="E64" s="50" t="str">
        <f>'b) Task Work'!E68</f>
        <v>Risk Management</v>
      </c>
      <c r="F64" s="51">
        <f>'b) Task Work'!F68</f>
        <v>0</v>
      </c>
      <c r="G64" s="49">
        <f>'b) Task Work'!G68</f>
        <v>3</v>
      </c>
      <c r="H64" s="48">
        <f>'b) Task Work'!H68</f>
        <v>0</v>
      </c>
      <c r="I64" s="49">
        <f>'b) Task Work'!I68</f>
        <v>3</v>
      </c>
      <c r="J64" s="48">
        <f>'b) Task Work'!J68</f>
        <v>0</v>
      </c>
    </row>
    <row r="65" spans="1:10" x14ac:dyDescent="0.35">
      <c r="A65" s="50" t="str">
        <f>'b) Task Work'!B69</f>
        <v>HDR</v>
      </c>
      <c r="B65" s="50">
        <f>'b) Task Work'!C69</f>
        <v>2</v>
      </c>
      <c r="C65" s="50" t="str">
        <f>Setup!$A$9</f>
        <v>2020-05</v>
      </c>
      <c r="D65" s="49" t="str">
        <f>'b) Task Work'!D69</f>
        <v>A13</v>
      </c>
      <c r="E65" s="50" t="str">
        <f>'b) Task Work'!E69</f>
        <v>Risk Management</v>
      </c>
      <c r="F65" s="51">
        <f>'b) Task Work'!F69</f>
        <v>0</v>
      </c>
      <c r="G65" s="49">
        <f>'b) Task Work'!G69</f>
        <v>4</v>
      </c>
      <c r="H65" s="48">
        <f>'b) Task Work'!H69</f>
        <v>0</v>
      </c>
      <c r="I65" s="49">
        <f>'b) Task Work'!I69</f>
        <v>4</v>
      </c>
      <c r="J65" s="48">
        <f>'b) Task Work'!J69</f>
        <v>0</v>
      </c>
    </row>
    <row r="66" spans="1:10" x14ac:dyDescent="0.35">
      <c r="A66" s="50" t="str">
        <f>'b) Task Work'!B70</f>
        <v>HDR</v>
      </c>
      <c r="B66" s="50">
        <f>'b) Task Work'!C70</f>
        <v>2</v>
      </c>
      <c r="C66" s="50" t="str">
        <f>Setup!$A$9</f>
        <v>2020-05</v>
      </c>
      <c r="D66" s="49" t="str">
        <f>'b) Task Work'!D70</f>
        <v>A13</v>
      </c>
      <c r="E66" s="50" t="str">
        <f>'b) Task Work'!E70</f>
        <v>Risk Management</v>
      </c>
      <c r="F66" s="51">
        <f>'b) Task Work'!F70</f>
        <v>0</v>
      </c>
      <c r="G66" s="49">
        <f>'b) Task Work'!G70</f>
        <v>5</v>
      </c>
      <c r="H66" s="48">
        <f>'b) Task Work'!H70</f>
        <v>0</v>
      </c>
      <c r="I66" s="49">
        <f>'b) Task Work'!I70</f>
        <v>5</v>
      </c>
      <c r="J66" s="48">
        <f>'b) Task Work'!J70</f>
        <v>0</v>
      </c>
    </row>
    <row r="67" spans="1:10" ht="43.5" x14ac:dyDescent="0.35">
      <c r="A67" s="50" t="str">
        <f>'b) Task Work'!B71</f>
        <v>HDR</v>
      </c>
      <c r="B67" s="50">
        <f>'b) Task Work'!C71</f>
        <v>2</v>
      </c>
      <c r="C67" s="50" t="str">
        <f>Setup!$A$9</f>
        <v>2020-05</v>
      </c>
      <c r="D67" s="49" t="str">
        <f>'b) Task Work'!D71</f>
        <v>A14</v>
      </c>
      <c r="E67" s="50" t="str">
        <f>'b) Task Work'!E71</f>
        <v>IT</v>
      </c>
      <c r="F67" s="51">
        <f>'b) Task Work'!F71</f>
        <v>0.55555555555555558</v>
      </c>
      <c r="G67" s="49">
        <f>'b) Task Work'!G71</f>
        <v>1</v>
      </c>
      <c r="H67" s="48" t="str">
        <f>'b) Task Work'!H71</f>
        <v>Provided Webex hosting for ad hoc Workgroup, Authority Board, and Reservoir Committee meetings.</v>
      </c>
      <c r="I67" s="49">
        <f>'b) Task Work'!I71</f>
        <v>1</v>
      </c>
      <c r="J67" s="48" t="str">
        <f>'b) Task Work'!J71</f>
        <v>Continue to provide Webex hosting for ad hoc Workgroup, Authority Board, and Reservoir Committee meetings.</v>
      </c>
    </row>
    <row r="68" spans="1:10" ht="29" x14ac:dyDescent="0.35">
      <c r="A68" s="50" t="str">
        <f>'b) Task Work'!B72</f>
        <v>HDR</v>
      </c>
      <c r="B68" s="50">
        <f>'b) Task Work'!C72</f>
        <v>2</v>
      </c>
      <c r="C68" s="50" t="str">
        <f>Setup!$A$9</f>
        <v>2020-05</v>
      </c>
      <c r="D68" s="49" t="str">
        <f>'b) Task Work'!D72</f>
        <v>A14</v>
      </c>
      <c r="E68" s="50" t="str">
        <f>'b) Task Work'!E72</f>
        <v>IT</v>
      </c>
      <c r="F68" s="51">
        <f>'b) Task Work'!F72</f>
        <v>0</v>
      </c>
      <c r="G68" s="49">
        <f>'b) Task Work'!G72</f>
        <v>2</v>
      </c>
      <c r="H68" s="48" t="str">
        <f>'b) Task Work'!H72</f>
        <v>Provided SharePoint support and onboarding.</v>
      </c>
      <c r="I68" s="49">
        <f>'b) Task Work'!I72</f>
        <v>2</v>
      </c>
      <c r="J68" s="48" t="str">
        <f>'b) Task Work'!J72</f>
        <v>Continue to provide SharePoint, Azure, and SQL server support as needed.</v>
      </c>
    </row>
    <row r="69" spans="1:10" x14ac:dyDescent="0.35">
      <c r="A69" s="50" t="str">
        <f>'b) Task Work'!B73</f>
        <v>HDR</v>
      </c>
      <c r="B69" s="50">
        <f>'b) Task Work'!C73</f>
        <v>2</v>
      </c>
      <c r="C69" s="50" t="str">
        <f>Setup!$A$9</f>
        <v>2020-05</v>
      </c>
      <c r="D69" s="49" t="str">
        <f>'b) Task Work'!D73</f>
        <v>A14</v>
      </c>
      <c r="E69" s="50" t="str">
        <f>'b) Task Work'!E73</f>
        <v>IT</v>
      </c>
      <c r="F69" s="51">
        <f>'b) Task Work'!F73</f>
        <v>0</v>
      </c>
      <c r="G69" s="49">
        <f>'b) Task Work'!G73</f>
        <v>3</v>
      </c>
      <c r="H69" s="48">
        <f>'b) Task Work'!H73</f>
        <v>0</v>
      </c>
      <c r="I69" s="49">
        <f>'b) Task Work'!I73</f>
        <v>3</v>
      </c>
      <c r="J69" s="48">
        <f>'b) Task Work'!J73</f>
        <v>0</v>
      </c>
    </row>
    <row r="70" spans="1:10" x14ac:dyDescent="0.35">
      <c r="A70" s="50" t="str">
        <f>'b) Task Work'!B74</f>
        <v>HDR</v>
      </c>
      <c r="B70" s="50">
        <f>'b) Task Work'!C74</f>
        <v>2</v>
      </c>
      <c r="C70" s="50" t="str">
        <f>Setup!$A$9</f>
        <v>2020-05</v>
      </c>
      <c r="D70" s="49" t="str">
        <f>'b) Task Work'!D74</f>
        <v>A14</v>
      </c>
      <c r="E70" s="50" t="str">
        <f>'b) Task Work'!E74</f>
        <v>IT</v>
      </c>
      <c r="F70" s="51">
        <f>'b) Task Work'!F74</f>
        <v>0</v>
      </c>
      <c r="G70" s="49">
        <f>'b) Task Work'!G74</f>
        <v>4</v>
      </c>
      <c r="H70" s="48">
        <f>'b) Task Work'!H74</f>
        <v>0</v>
      </c>
      <c r="I70" s="49">
        <f>'b) Task Work'!I74</f>
        <v>4</v>
      </c>
      <c r="J70" s="48">
        <f>'b) Task Work'!J74</f>
        <v>0</v>
      </c>
    </row>
    <row r="71" spans="1:10" x14ac:dyDescent="0.35">
      <c r="A71" s="50" t="str">
        <f>'b) Task Work'!B75</f>
        <v>HDR</v>
      </c>
      <c r="B71" s="50">
        <f>'b) Task Work'!C75</f>
        <v>2</v>
      </c>
      <c r="C71" s="50" t="str">
        <f>Setup!$A$9</f>
        <v>2020-05</v>
      </c>
      <c r="D71" s="49" t="str">
        <f>'b) Task Work'!D75</f>
        <v>A14</v>
      </c>
      <c r="E71" s="50" t="str">
        <f>'b) Task Work'!E75</f>
        <v>IT</v>
      </c>
      <c r="F71" s="51">
        <f>'b) Task Work'!F75</f>
        <v>0</v>
      </c>
      <c r="G71" s="49">
        <f>'b) Task Work'!G75</f>
        <v>5</v>
      </c>
      <c r="H71" s="48">
        <f>'b) Task Work'!H75</f>
        <v>0</v>
      </c>
      <c r="I71" s="49">
        <f>'b) Task Work'!I75</f>
        <v>5</v>
      </c>
      <c r="J71" s="48">
        <f>'b) Task Work'!J75</f>
        <v>0</v>
      </c>
    </row>
    <row r="72" spans="1:10" x14ac:dyDescent="0.35">
      <c r="A72" s="50" t="str">
        <f>'b) Task Work'!B76</f>
        <v>HDR</v>
      </c>
      <c r="B72" s="50">
        <f>'b) Task Work'!C76</f>
        <v>2</v>
      </c>
      <c r="C72" s="50" t="str">
        <f>Setup!$A$9</f>
        <v>2020-05</v>
      </c>
      <c r="D72" s="49" t="str">
        <f>'b) Task Work'!D76</f>
        <v>A15</v>
      </c>
      <c r="E72" s="50" t="str">
        <f>'b) Task Work'!E76</f>
        <v>GIS</v>
      </c>
      <c r="F72" s="51">
        <f>'b) Task Work'!F76</f>
        <v>1</v>
      </c>
      <c r="G72" s="49">
        <f>'b) Task Work'!G76</f>
        <v>1</v>
      </c>
      <c r="H72" s="48" t="str">
        <f>'b) Task Work'!H76</f>
        <v>No work authorized under Task Order.</v>
      </c>
      <c r="I72" s="49">
        <f>'b) Task Work'!I76</f>
        <v>1</v>
      </c>
      <c r="J72" s="48" t="str">
        <f>'b) Task Work'!J76</f>
        <v>No work authorized under Task Order.</v>
      </c>
    </row>
    <row r="73" spans="1:10" x14ac:dyDescent="0.35">
      <c r="A73" s="50" t="str">
        <f>'b) Task Work'!B77</f>
        <v>HDR</v>
      </c>
      <c r="B73" s="50">
        <f>'b) Task Work'!C77</f>
        <v>2</v>
      </c>
      <c r="C73" s="50" t="str">
        <f>Setup!$A$9</f>
        <v>2020-05</v>
      </c>
      <c r="D73" s="49" t="str">
        <f>'b) Task Work'!D77</f>
        <v>A15</v>
      </c>
      <c r="E73" s="50" t="str">
        <f>'b) Task Work'!E77</f>
        <v>GIS</v>
      </c>
      <c r="F73" s="51">
        <f>'b) Task Work'!F77</f>
        <v>0</v>
      </c>
      <c r="G73" s="49">
        <f>'b) Task Work'!G77</f>
        <v>2</v>
      </c>
      <c r="H73" s="48">
        <f>'b) Task Work'!H77</f>
        <v>0</v>
      </c>
      <c r="I73" s="49">
        <f>'b) Task Work'!I77</f>
        <v>2</v>
      </c>
      <c r="J73" s="48">
        <f>'b) Task Work'!J77</f>
        <v>0</v>
      </c>
    </row>
    <row r="74" spans="1:10" x14ac:dyDescent="0.35">
      <c r="A74" s="50" t="str">
        <f>'b) Task Work'!B78</f>
        <v>HDR</v>
      </c>
      <c r="B74" s="50">
        <f>'b) Task Work'!C78</f>
        <v>2</v>
      </c>
      <c r="C74" s="50" t="str">
        <f>Setup!$A$9</f>
        <v>2020-05</v>
      </c>
      <c r="D74" s="49" t="str">
        <f>'b) Task Work'!D78</f>
        <v>A15</v>
      </c>
      <c r="E74" s="50" t="str">
        <f>'b) Task Work'!E78</f>
        <v>GIS</v>
      </c>
      <c r="F74" s="51">
        <f>'b) Task Work'!F78</f>
        <v>0</v>
      </c>
      <c r="G74" s="49">
        <f>'b) Task Work'!G78</f>
        <v>3</v>
      </c>
      <c r="H74" s="48">
        <f>'b) Task Work'!H78</f>
        <v>0</v>
      </c>
      <c r="I74" s="49">
        <f>'b) Task Work'!I78</f>
        <v>3</v>
      </c>
      <c r="J74" s="48">
        <f>'b) Task Work'!J78</f>
        <v>0</v>
      </c>
    </row>
    <row r="75" spans="1:10" x14ac:dyDescent="0.35">
      <c r="A75" s="50" t="str">
        <f>'b) Task Work'!B79</f>
        <v>HDR</v>
      </c>
      <c r="B75" s="50">
        <f>'b) Task Work'!C79</f>
        <v>2</v>
      </c>
      <c r="C75" s="50" t="str">
        <f>Setup!$A$9</f>
        <v>2020-05</v>
      </c>
      <c r="D75" s="49" t="str">
        <f>'b) Task Work'!D79</f>
        <v>A15</v>
      </c>
      <c r="E75" s="50" t="str">
        <f>'b) Task Work'!E79</f>
        <v>GIS</v>
      </c>
      <c r="F75" s="51">
        <f>'b) Task Work'!F79</f>
        <v>0</v>
      </c>
      <c r="G75" s="49">
        <f>'b) Task Work'!G79</f>
        <v>4</v>
      </c>
      <c r="H75" s="48">
        <f>'b) Task Work'!H79</f>
        <v>0</v>
      </c>
      <c r="I75" s="49">
        <f>'b) Task Work'!I79</f>
        <v>4</v>
      </c>
      <c r="J75" s="48">
        <f>'b) Task Work'!J79</f>
        <v>0</v>
      </c>
    </row>
    <row r="76" spans="1:10" x14ac:dyDescent="0.35">
      <c r="A76" s="50" t="str">
        <f>'b) Task Work'!B80</f>
        <v>HDR</v>
      </c>
      <c r="B76" s="50">
        <f>'b) Task Work'!C80</f>
        <v>2</v>
      </c>
      <c r="C76" s="50" t="str">
        <f>Setup!$A$9</f>
        <v>2020-05</v>
      </c>
      <c r="D76" s="49" t="str">
        <f>'b) Task Work'!D80</f>
        <v>A15</v>
      </c>
      <c r="E76" s="50" t="str">
        <f>'b) Task Work'!E80</f>
        <v>GIS</v>
      </c>
      <c r="F76" s="51">
        <f>'b) Task Work'!F80</f>
        <v>0</v>
      </c>
      <c r="G76" s="49">
        <f>'b) Task Work'!G80</f>
        <v>5</v>
      </c>
      <c r="H76" s="48">
        <f>'b) Task Work'!H80</f>
        <v>0</v>
      </c>
      <c r="I76" s="49">
        <f>'b) Task Work'!I80</f>
        <v>5</v>
      </c>
      <c r="J76" s="48">
        <f>'b) Task Work'!J80</f>
        <v>0</v>
      </c>
    </row>
    <row r="77" spans="1:10" ht="29" x14ac:dyDescent="0.35">
      <c r="A77" s="50" t="str">
        <f>'b) Task Work'!B81</f>
        <v>HDR</v>
      </c>
      <c r="B77" s="50">
        <f>'b) Task Work'!C81</f>
        <v>2</v>
      </c>
      <c r="C77" s="50" t="str">
        <f>Setup!$A$9</f>
        <v>2020-05</v>
      </c>
      <c r="D77" s="49" t="str">
        <f>'b) Task Work'!D81</f>
        <v>A16</v>
      </c>
      <c r="E77" s="50" t="str">
        <f>'b) Task Work'!E81</f>
        <v>Document Management</v>
      </c>
      <c r="F77" s="51">
        <f>'b) Task Work'!F81</f>
        <v>0.55555555555555558</v>
      </c>
      <c r="G77" s="49">
        <f>'b) Task Work'!G81</f>
        <v>1</v>
      </c>
      <c r="H77" s="48" t="str">
        <f>'b) Task Work'!H81</f>
        <v>Provided technical editing for reports and presentations.</v>
      </c>
      <c r="I77" s="49">
        <f>'b) Task Work'!I81</f>
        <v>1</v>
      </c>
      <c r="J77" s="48" t="str">
        <f>'b) Task Work'!J81</f>
        <v>Provide as-needed technical edfiting and document management.</v>
      </c>
    </row>
    <row r="78" spans="1:10" x14ac:dyDescent="0.35">
      <c r="A78" s="50" t="str">
        <f>'b) Task Work'!B82</f>
        <v>HDR</v>
      </c>
      <c r="B78" s="50">
        <f>'b) Task Work'!C82</f>
        <v>2</v>
      </c>
      <c r="C78" s="50" t="str">
        <f>Setup!$A$9</f>
        <v>2020-05</v>
      </c>
      <c r="D78" s="49" t="str">
        <f>'b) Task Work'!D82</f>
        <v>A16</v>
      </c>
      <c r="E78" s="50" t="str">
        <f>'b) Task Work'!E82</f>
        <v>Document Management</v>
      </c>
      <c r="F78" s="51">
        <f>'b) Task Work'!F82</f>
        <v>0</v>
      </c>
      <c r="G78" s="49">
        <f>'b) Task Work'!G82</f>
        <v>2</v>
      </c>
      <c r="H78" s="48">
        <f>'b) Task Work'!H82</f>
        <v>0</v>
      </c>
      <c r="I78" s="49">
        <f>'b) Task Work'!I82</f>
        <v>2</v>
      </c>
      <c r="J78" s="48">
        <f>'b) Task Work'!J82</f>
        <v>0</v>
      </c>
    </row>
    <row r="79" spans="1:10" x14ac:dyDescent="0.35">
      <c r="A79" s="50" t="str">
        <f>'b) Task Work'!B83</f>
        <v>HDR</v>
      </c>
      <c r="B79" s="50">
        <f>'b) Task Work'!C83</f>
        <v>2</v>
      </c>
      <c r="C79" s="50" t="str">
        <f>Setup!$A$9</f>
        <v>2020-05</v>
      </c>
      <c r="D79" s="49" t="str">
        <f>'b) Task Work'!D83</f>
        <v>A16</v>
      </c>
      <c r="E79" s="50" t="str">
        <f>'b) Task Work'!E83</f>
        <v>Document Management</v>
      </c>
      <c r="F79" s="51">
        <f>'b) Task Work'!F83</f>
        <v>0</v>
      </c>
      <c r="G79" s="49">
        <f>'b) Task Work'!G83</f>
        <v>3</v>
      </c>
      <c r="H79" s="48">
        <f>'b) Task Work'!H83</f>
        <v>0</v>
      </c>
      <c r="I79" s="49">
        <f>'b) Task Work'!I83</f>
        <v>3</v>
      </c>
      <c r="J79" s="48">
        <f>'b) Task Work'!J83</f>
        <v>0</v>
      </c>
    </row>
    <row r="80" spans="1:10" x14ac:dyDescent="0.35">
      <c r="A80" s="50" t="str">
        <f>'b) Task Work'!B84</f>
        <v>HDR</v>
      </c>
      <c r="B80" s="50">
        <f>'b) Task Work'!C84</f>
        <v>2</v>
      </c>
      <c r="C80" s="50" t="str">
        <f>Setup!$A$9</f>
        <v>2020-05</v>
      </c>
      <c r="D80" s="49" t="str">
        <f>'b) Task Work'!D84</f>
        <v>A16</v>
      </c>
      <c r="E80" s="50" t="str">
        <f>'b) Task Work'!E84</f>
        <v>Document Management</v>
      </c>
      <c r="F80" s="51">
        <f>'b) Task Work'!F84</f>
        <v>0</v>
      </c>
      <c r="G80" s="49">
        <f>'b) Task Work'!G84</f>
        <v>4</v>
      </c>
      <c r="H80" s="48">
        <f>'b) Task Work'!H84</f>
        <v>0</v>
      </c>
      <c r="I80" s="49">
        <f>'b) Task Work'!I84</f>
        <v>4</v>
      </c>
      <c r="J80" s="48">
        <f>'b) Task Work'!J84</f>
        <v>0</v>
      </c>
    </row>
    <row r="81" spans="1:10" x14ac:dyDescent="0.35">
      <c r="A81" s="50" t="str">
        <f>'b) Task Work'!B85</f>
        <v>HDR</v>
      </c>
      <c r="B81" s="50">
        <f>'b) Task Work'!C85</f>
        <v>2</v>
      </c>
      <c r="C81" s="50" t="str">
        <f>Setup!$A$9</f>
        <v>2020-05</v>
      </c>
      <c r="D81" s="49" t="str">
        <f>'b) Task Work'!D85</f>
        <v>A16</v>
      </c>
      <c r="E81" s="50" t="str">
        <f>'b) Task Work'!E85</f>
        <v>Document Management</v>
      </c>
      <c r="F81" s="51">
        <f>'b) Task Work'!F85</f>
        <v>0</v>
      </c>
      <c r="G81" s="49">
        <f>'b) Task Work'!G85</f>
        <v>5</v>
      </c>
      <c r="H81" s="48">
        <f>'b) Task Work'!H85</f>
        <v>0</v>
      </c>
      <c r="I81" s="49">
        <f>'b) Task Work'!I85</f>
        <v>5</v>
      </c>
      <c r="J81" s="48">
        <f>'b) Task Work'!J85</f>
        <v>0</v>
      </c>
    </row>
    <row r="82" spans="1:10" ht="29" x14ac:dyDescent="0.35">
      <c r="A82" s="50" t="str">
        <f>'b) Task Work'!B86</f>
        <v>HDR</v>
      </c>
      <c r="B82" s="50">
        <f>'b) Task Work'!C86</f>
        <v>2</v>
      </c>
      <c r="C82" s="50" t="str">
        <f>Setup!$A$9</f>
        <v>2020-05</v>
      </c>
      <c r="D82" s="49" t="str">
        <f>'b) Task Work'!D86</f>
        <v>A17</v>
      </c>
      <c r="E82" s="50" t="str">
        <f>'b) Task Work'!E86</f>
        <v>Staff Support</v>
      </c>
      <c r="F82" s="51">
        <f>'b) Task Work'!F86</f>
        <v>0.55555555555555558</v>
      </c>
      <c r="G82" s="49">
        <f>'b) Task Work'!G86</f>
        <v>1</v>
      </c>
      <c r="H82" s="48" t="str">
        <f>'b) Task Work'!H86</f>
        <v>No work performed.</v>
      </c>
      <c r="I82" s="49">
        <f>'b) Task Work'!I86</f>
        <v>1</v>
      </c>
      <c r="J82" s="48" t="str">
        <f>'b) Task Work'!J86</f>
        <v>Provide as-needed graphics support and figure/maps creation.</v>
      </c>
    </row>
    <row r="83" spans="1:10" x14ac:dyDescent="0.35">
      <c r="A83" s="50" t="str">
        <f>'b) Task Work'!B87</f>
        <v>HDR</v>
      </c>
      <c r="B83" s="50">
        <f>'b) Task Work'!C87</f>
        <v>2</v>
      </c>
      <c r="C83" s="50" t="str">
        <f>Setup!$A$9</f>
        <v>2020-05</v>
      </c>
      <c r="D83" s="49" t="str">
        <f>'b) Task Work'!D87</f>
        <v>A17</v>
      </c>
      <c r="E83" s="50" t="str">
        <f>'b) Task Work'!E87</f>
        <v>Staff Support</v>
      </c>
      <c r="F83" s="51">
        <f>'b) Task Work'!F87</f>
        <v>0</v>
      </c>
      <c r="G83" s="49">
        <f>'b) Task Work'!G87</f>
        <v>2</v>
      </c>
      <c r="H83" s="48">
        <f>'b) Task Work'!H87</f>
        <v>0</v>
      </c>
      <c r="I83" s="49">
        <f>'b) Task Work'!I87</f>
        <v>2</v>
      </c>
      <c r="J83" s="48">
        <f>'b) Task Work'!J87</f>
        <v>0</v>
      </c>
    </row>
    <row r="84" spans="1:10" x14ac:dyDescent="0.35">
      <c r="A84" s="50" t="str">
        <f>'b) Task Work'!B88</f>
        <v>HDR</v>
      </c>
      <c r="B84" s="50">
        <f>'b) Task Work'!C88</f>
        <v>2</v>
      </c>
      <c r="C84" s="50" t="str">
        <f>Setup!$A$9</f>
        <v>2020-05</v>
      </c>
      <c r="D84" s="49" t="str">
        <f>'b) Task Work'!D88</f>
        <v>A17</v>
      </c>
      <c r="E84" s="50" t="str">
        <f>'b) Task Work'!E88</f>
        <v>Staff Support</v>
      </c>
      <c r="F84" s="51">
        <f>'b) Task Work'!F88</f>
        <v>0</v>
      </c>
      <c r="G84" s="49">
        <f>'b) Task Work'!G88</f>
        <v>3</v>
      </c>
      <c r="H84" s="48">
        <f>'b) Task Work'!H88</f>
        <v>0</v>
      </c>
      <c r="I84" s="49">
        <f>'b) Task Work'!I88</f>
        <v>3</v>
      </c>
      <c r="J84" s="48">
        <f>'b) Task Work'!J88</f>
        <v>0</v>
      </c>
    </row>
    <row r="85" spans="1:10" x14ac:dyDescent="0.35">
      <c r="A85" s="50" t="str">
        <f>'b) Task Work'!B89</f>
        <v>HDR</v>
      </c>
      <c r="B85" s="50">
        <f>'b) Task Work'!C89</f>
        <v>2</v>
      </c>
      <c r="C85" s="50" t="str">
        <f>Setup!$A$9</f>
        <v>2020-05</v>
      </c>
      <c r="D85" s="49" t="str">
        <f>'b) Task Work'!D89</f>
        <v>A17</v>
      </c>
      <c r="E85" s="50" t="str">
        <f>'b) Task Work'!E89</f>
        <v>Staff Support</v>
      </c>
      <c r="F85" s="51">
        <f>'b) Task Work'!F89</f>
        <v>0</v>
      </c>
      <c r="G85" s="49">
        <f>'b) Task Work'!G89</f>
        <v>4</v>
      </c>
      <c r="H85" s="48">
        <f>'b) Task Work'!H89</f>
        <v>0</v>
      </c>
      <c r="I85" s="49">
        <f>'b) Task Work'!I89</f>
        <v>4</v>
      </c>
      <c r="J85" s="48">
        <f>'b) Task Work'!J89</f>
        <v>0</v>
      </c>
    </row>
    <row r="86" spans="1:10" x14ac:dyDescent="0.35">
      <c r="A86" s="50" t="str">
        <f>'b) Task Work'!B90</f>
        <v>HDR</v>
      </c>
      <c r="B86" s="50">
        <f>'b) Task Work'!C90</f>
        <v>2</v>
      </c>
      <c r="C86" s="50" t="str">
        <f>Setup!$A$9</f>
        <v>2020-05</v>
      </c>
      <c r="D86" s="49" t="str">
        <f>'b) Task Work'!D90</f>
        <v>A17</v>
      </c>
      <c r="E86" s="50" t="str">
        <f>'b) Task Work'!E90</f>
        <v>Staff Support</v>
      </c>
      <c r="F86" s="51">
        <f>'b) Task Work'!F90</f>
        <v>0</v>
      </c>
      <c r="G86" s="49">
        <f>'b) Task Work'!G90</f>
        <v>5</v>
      </c>
      <c r="H86" s="48">
        <f>'b) Task Work'!H90</f>
        <v>0</v>
      </c>
      <c r="I86" s="49">
        <f>'b) Task Work'!I90</f>
        <v>5</v>
      </c>
      <c r="J86" s="48">
        <f>'b) Task Work'!J90</f>
        <v>0</v>
      </c>
    </row>
    <row r="87" spans="1:10" x14ac:dyDescent="0.35">
      <c r="A87" s="50" t="str">
        <f>'b) Task Work'!B91</f>
        <v>HDR</v>
      </c>
      <c r="B87" s="50">
        <f>'b) Task Work'!C91</f>
        <v>2</v>
      </c>
      <c r="C87" s="50" t="str">
        <f>Setup!$A$9</f>
        <v>2020-05</v>
      </c>
      <c r="D87" s="49" t="str">
        <f>'b) Task Work'!D91</f>
        <v>A18</v>
      </c>
      <c r="E87" s="50" t="str">
        <f>'b) Task Work'!E91</f>
        <v>Satellite Project Office</v>
      </c>
      <c r="F87" s="51">
        <f>'b) Task Work'!F91</f>
        <v>1</v>
      </c>
      <c r="G87" s="49">
        <f>'b) Task Work'!G91</f>
        <v>1</v>
      </c>
      <c r="H87" s="48" t="str">
        <f>'b) Task Work'!H91</f>
        <v>No work authorized under Task Order.</v>
      </c>
      <c r="I87" s="49">
        <f>'b) Task Work'!I91</f>
        <v>1</v>
      </c>
      <c r="J87" s="48" t="str">
        <f>'b) Task Work'!J91</f>
        <v>No work authorized under Task Order.</v>
      </c>
    </row>
    <row r="88" spans="1:10" x14ac:dyDescent="0.35">
      <c r="A88" s="50" t="str">
        <f>'b) Task Work'!B92</f>
        <v>HDR</v>
      </c>
      <c r="B88" s="50">
        <f>'b) Task Work'!C92</f>
        <v>2</v>
      </c>
      <c r="C88" s="50" t="str">
        <f>Setup!$A$9</f>
        <v>2020-05</v>
      </c>
      <c r="D88" s="49" t="str">
        <f>'b) Task Work'!D92</f>
        <v>A18</v>
      </c>
      <c r="E88" s="50" t="str">
        <f>'b) Task Work'!E92</f>
        <v>Satellite Project Office</v>
      </c>
      <c r="F88" s="51">
        <f>'b) Task Work'!F92</f>
        <v>0</v>
      </c>
      <c r="G88" s="49">
        <f>'b) Task Work'!G92</f>
        <v>2</v>
      </c>
      <c r="H88" s="48">
        <f>'b) Task Work'!H92</f>
        <v>0</v>
      </c>
      <c r="I88" s="49">
        <f>'b) Task Work'!I92</f>
        <v>2</v>
      </c>
      <c r="J88" s="48">
        <f>'b) Task Work'!J92</f>
        <v>0</v>
      </c>
    </row>
    <row r="89" spans="1:10" x14ac:dyDescent="0.35">
      <c r="A89" s="50" t="str">
        <f>'b) Task Work'!B93</f>
        <v>HDR</v>
      </c>
      <c r="B89" s="50">
        <f>'b) Task Work'!C93</f>
        <v>2</v>
      </c>
      <c r="C89" s="50" t="str">
        <f>Setup!$A$9</f>
        <v>2020-05</v>
      </c>
      <c r="D89" s="49" t="str">
        <f>'b) Task Work'!D93</f>
        <v>A18</v>
      </c>
      <c r="E89" s="50" t="str">
        <f>'b) Task Work'!E93</f>
        <v>Satellite Project Office</v>
      </c>
      <c r="F89" s="51">
        <f>'b) Task Work'!F93</f>
        <v>0</v>
      </c>
      <c r="G89" s="49">
        <f>'b) Task Work'!G93</f>
        <v>3</v>
      </c>
      <c r="H89" s="48">
        <f>'b) Task Work'!H93</f>
        <v>0</v>
      </c>
      <c r="I89" s="49">
        <f>'b) Task Work'!I93</f>
        <v>3</v>
      </c>
      <c r="J89" s="48">
        <f>'b) Task Work'!J93</f>
        <v>0</v>
      </c>
    </row>
    <row r="90" spans="1:10" x14ac:dyDescent="0.35">
      <c r="A90" s="50" t="str">
        <f>'b) Task Work'!B94</f>
        <v>HDR</v>
      </c>
      <c r="B90" s="50">
        <f>'b) Task Work'!C94</f>
        <v>2</v>
      </c>
      <c r="C90" s="50" t="str">
        <f>Setup!$A$9</f>
        <v>2020-05</v>
      </c>
      <c r="D90" s="49" t="str">
        <f>'b) Task Work'!D94</f>
        <v>A18</v>
      </c>
      <c r="E90" s="50" t="str">
        <f>'b) Task Work'!E94</f>
        <v>Satellite Project Office</v>
      </c>
      <c r="F90" s="51">
        <f>'b) Task Work'!F94</f>
        <v>0</v>
      </c>
      <c r="G90" s="49">
        <f>'b) Task Work'!G94</f>
        <v>4</v>
      </c>
      <c r="H90" s="48">
        <f>'b) Task Work'!H94</f>
        <v>0</v>
      </c>
      <c r="I90" s="49">
        <f>'b) Task Work'!I94</f>
        <v>4</v>
      </c>
      <c r="J90" s="48">
        <f>'b) Task Work'!J94</f>
        <v>0</v>
      </c>
    </row>
    <row r="91" spans="1:10" x14ac:dyDescent="0.35">
      <c r="A91" s="50" t="str">
        <f>'b) Task Work'!B95</f>
        <v>HDR</v>
      </c>
      <c r="B91" s="50">
        <f>'b) Task Work'!C95</f>
        <v>2</v>
      </c>
      <c r="C91" s="50" t="str">
        <f>Setup!$A$9</f>
        <v>2020-05</v>
      </c>
      <c r="D91" s="49" t="str">
        <f>'b) Task Work'!D95</f>
        <v>A18</v>
      </c>
      <c r="E91" s="50" t="str">
        <f>'b) Task Work'!E95</f>
        <v>Satellite Project Office</v>
      </c>
      <c r="F91" s="51">
        <f>'b) Task Work'!F95</f>
        <v>0</v>
      </c>
      <c r="G91" s="49">
        <f>'b) Task Work'!G95</f>
        <v>5</v>
      </c>
      <c r="H91" s="48">
        <f>'b) Task Work'!H95</f>
        <v>0</v>
      </c>
      <c r="I91" s="49">
        <f>'b) Task Work'!I95</f>
        <v>5</v>
      </c>
      <c r="J91" s="48">
        <f>'b) Task Work'!J95</f>
        <v>0</v>
      </c>
    </row>
    <row r="92" spans="1:10" x14ac:dyDescent="0.35">
      <c r="A92" s="50" t="str">
        <f>'b) Task Work'!B96</f>
        <v>HDR</v>
      </c>
      <c r="B92" s="50">
        <f>'b) Task Work'!C96</f>
        <v>2</v>
      </c>
      <c r="C92" s="50" t="str">
        <f>Setup!$A$9</f>
        <v>2020-05</v>
      </c>
      <c r="D92" s="49" t="str">
        <f>'b) Task Work'!D96</f>
        <v>A19</v>
      </c>
      <c r="E92" s="50" t="str">
        <f>'b) Task Work'!E96</f>
        <v>Land Conservation Approach</v>
      </c>
      <c r="F92" s="51">
        <f>'b) Task Work'!F96</f>
        <v>1</v>
      </c>
      <c r="G92" s="49">
        <f>'b) Task Work'!G96</f>
        <v>1</v>
      </c>
      <c r="H92" s="48" t="str">
        <f>'b) Task Work'!H96</f>
        <v>No work authorized under Task Order.</v>
      </c>
      <c r="I92" s="49">
        <f>'b) Task Work'!I96</f>
        <v>1</v>
      </c>
      <c r="J92" s="48" t="str">
        <f>'b) Task Work'!J96</f>
        <v>No work authorized under Task Order.</v>
      </c>
    </row>
    <row r="93" spans="1:10" x14ac:dyDescent="0.35">
      <c r="A93" s="50" t="str">
        <f>'b) Task Work'!B97</f>
        <v>HDR</v>
      </c>
      <c r="B93" s="50">
        <f>'b) Task Work'!C97</f>
        <v>2</v>
      </c>
      <c r="C93" s="50" t="str">
        <f>Setup!$A$9</f>
        <v>2020-05</v>
      </c>
      <c r="D93" s="49" t="str">
        <f>'b) Task Work'!D97</f>
        <v>A19</v>
      </c>
      <c r="E93" s="50" t="str">
        <f>'b) Task Work'!E97</f>
        <v>Land Conservation Approach</v>
      </c>
      <c r="F93" s="51">
        <f>'b) Task Work'!F97</f>
        <v>0</v>
      </c>
      <c r="G93" s="49">
        <f>'b) Task Work'!G97</f>
        <v>2</v>
      </c>
      <c r="H93" s="48">
        <f>'b) Task Work'!H97</f>
        <v>0</v>
      </c>
      <c r="I93" s="49">
        <f>'b) Task Work'!I97</f>
        <v>2</v>
      </c>
      <c r="J93" s="48">
        <f>'b) Task Work'!J97</f>
        <v>0</v>
      </c>
    </row>
    <row r="94" spans="1:10" x14ac:dyDescent="0.35">
      <c r="A94" s="50" t="str">
        <f>'b) Task Work'!B98</f>
        <v>HDR</v>
      </c>
      <c r="B94" s="50">
        <f>'b) Task Work'!C98</f>
        <v>2</v>
      </c>
      <c r="C94" s="50" t="str">
        <f>Setup!$A$9</f>
        <v>2020-05</v>
      </c>
      <c r="D94" s="49" t="str">
        <f>'b) Task Work'!D98</f>
        <v>A19</v>
      </c>
      <c r="E94" s="50" t="str">
        <f>'b) Task Work'!E98</f>
        <v>Land Conservation Approach</v>
      </c>
      <c r="F94" s="51">
        <f>'b) Task Work'!F98</f>
        <v>0</v>
      </c>
      <c r="G94" s="49">
        <f>'b) Task Work'!G98</f>
        <v>3</v>
      </c>
      <c r="H94" s="48">
        <f>'b) Task Work'!H98</f>
        <v>0</v>
      </c>
      <c r="I94" s="49">
        <f>'b) Task Work'!I98</f>
        <v>3</v>
      </c>
      <c r="J94" s="48">
        <f>'b) Task Work'!J98</f>
        <v>0</v>
      </c>
    </row>
    <row r="95" spans="1:10" x14ac:dyDescent="0.35">
      <c r="A95" s="50" t="str">
        <f>'b) Task Work'!B99</f>
        <v>HDR</v>
      </c>
      <c r="B95" s="50">
        <f>'b) Task Work'!C99</f>
        <v>2</v>
      </c>
      <c r="C95" s="50" t="str">
        <f>Setup!$A$9</f>
        <v>2020-05</v>
      </c>
      <c r="D95" s="49" t="str">
        <f>'b) Task Work'!D99</f>
        <v>A19</v>
      </c>
      <c r="E95" s="50" t="str">
        <f>'b) Task Work'!E99</f>
        <v>Land Conservation Approach</v>
      </c>
      <c r="F95" s="51">
        <f>'b) Task Work'!F99</f>
        <v>0</v>
      </c>
      <c r="G95" s="49">
        <f>'b) Task Work'!G99</f>
        <v>4</v>
      </c>
      <c r="H95" s="48">
        <f>'b) Task Work'!H99</f>
        <v>0</v>
      </c>
      <c r="I95" s="49">
        <f>'b) Task Work'!I99</f>
        <v>4</v>
      </c>
      <c r="J95" s="48">
        <f>'b) Task Work'!J99</f>
        <v>0</v>
      </c>
    </row>
    <row r="96" spans="1:10" x14ac:dyDescent="0.35">
      <c r="A96" s="50" t="str">
        <f>'b) Task Work'!B100</f>
        <v>HDR</v>
      </c>
      <c r="B96" s="50">
        <f>'b) Task Work'!C100</f>
        <v>2</v>
      </c>
      <c r="C96" s="50" t="str">
        <f>Setup!$A$9</f>
        <v>2020-05</v>
      </c>
      <c r="D96" s="49" t="str">
        <f>'b) Task Work'!D100</f>
        <v>A19</v>
      </c>
      <c r="E96" s="50" t="str">
        <f>'b) Task Work'!E100</f>
        <v>Land Conservation Approach</v>
      </c>
      <c r="F96" s="51">
        <f>'b) Task Work'!F100</f>
        <v>0</v>
      </c>
      <c r="G96" s="49">
        <f>'b) Task Work'!G100</f>
        <v>5</v>
      </c>
      <c r="H96" s="48">
        <f>'b) Task Work'!H100</f>
        <v>0</v>
      </c>
      <c r="I96" s="49">
        <f>'b) Task Work'!I100</f>
        <v>5</v>
      </c>
      <c r="J96" s="48">
        <f>'b) Task Work'!J100</f>
        <v>0</v>
      </c>
    </row>
    <row r="97" spans="1:10" x14ac:dyDescent="0.35">
      <c r="A97" s="50" t="str">
        <f>'b) Task Work'!B101</f>
        <v>HDR</v>
      </c>
      <c r="B97" s="50">
        <f>'b) Task Work'!C101</f>
        <v>2</v>
      </c>
      <c r="C97" s="50" t="str">
        <f>Setup!$A$9</f>
        <v>2020-05</v>
      </c>
      <c r="D97" s="49" t="str">
        <f>'b) Task Work'!D101</f>
        <v>A98</v>
      </c>
      <c r="E97" s="50" t="str">
        <f>'b) Task Work'!E101</f>
        <v>HDR Project Management</v>
      </c>
      <c r="F97" s="51">
        <f>'b) Task Work'!F101</f>
        <v>0.55555555555555558</v>
      </c>
      <c r="G97" s="49">
        <f>'b) Task Work'!G101</f>
        <v>1</v>
      </c>
      <c r="H97" s="48" t="str">
        <f>'b) Task Work'!H101</f>
        <v>Prepared monthly invoice and MPR.</v>
      </c>
      <c r="I97" s="49">
        <f>'b) Task Work'!I101</f>
        <v>1</v>
      </c>
      <c r="J97" s="48" t="str">
        <f>'b) Task Work'!J101</f>
        <v>Continue with all project management activities.</v>
      </c>
    </row>
    <row r="98" spans="1:10" ht="29" x14ac:dyDescent="0.35">
      <c r="A98" s="50" t="str">
        <f>'b) Task Work'!B102</f>
        <v>HDR</v>
      </c>
      <c r="B98" s="50">
        <f>'b) Task Work'!C102</f>
        <v>2</v>
      </c>
      <c r="C98" s="50" t="str">
        <f>Setup!$A$9</f>
        <v>2020-05</v>
      </c>
      <c r="D98" s="49" t="str">
        <f>'b) Task Work'!D102</f>
        <v>A98</v>
      </c>
      <c r="E98" s="50" t="str">
        <f>'b) Task Work'!E102</f>
        <v>HDR Project Management</v>
      </c>
      <c r="F98" s="51">
        <f>'b) Task Work'!F102</f>
        <v>0</v>
      </c>
      <c r="G98" s="49">
        <f>'b) Task Work'!G102</f>
        <v>2</v>
      </c>
      <c r="H98" s="48" t="str">
        <f>'b) Task Work'!H102</f>
        <v>Submitted weekly burn rate data to controls and monitored burn rate with team leads.</v>
      </c>
      <c r="I98" s="49">
        <f>'b) Task Work'!I102</f>
        <v>2</v>
      </c>
      <c r="J98" s="48">
        <f>'b) Task Work'!J102</f>
        <v>0</v>
      </c>
    </row>
    <row r="99" spans="1:10" x14ac:dyDescent="0.35">
      <c r="A99" s="50" t="str">
        <f>'b) Task Work'!B103</f>
        <v>HDR</v>
      </c>
      <c r="B99" s="50">
        <f>'b) Task Work'!C103</f>
        <v>2</v>
      </c>
      <c r="C99" s="50" t="str">
        <f>Setup!$A$9</f>
        <v>2020-05</v>
      </c>
      <c r="D99" s="49" t="str">
        <f>'b) Task Work'!D103</f>
        <v>A98</v>
      </c>
      <c r="E99" s="50" t="str">
        <f>'b) Task Work'!E103</f>
        <v>HDR Project Management</v>
      </c>
      <c r="F99" s="51">
        <f>'b) Task Work'!F103</f>
        <v>0</v>
      </c>
      <c r="G99" s="49">
        <f>'b) Task Work'!G103</f>
        <v>3</v>
      </c>
      <c r="H99" s="48">
        <f>'b) Task Work'!H103</f>
        <v>0</v>
      </c>
      <c r="I99" s="49">
        <f>'b) Task Work'!I103</f>
        <v>3</v>
      </c>
      <c r="J99" s="48">
        <f>'b) Task Work'!J103</f>
        <v>0</v>
      </c>
    </row>
    <row r="100" spans="1:10" x14ac:dyDescent="0.35">
      <c r="A100" s="50" t="str">
        <f>'b) Task Work'!B104</f>
        <v>HDR</v>
      </c>
      <c r="B100" s="50">
        <f>'b) Task Work'!C104</f>
        <v>2</v>
      </c>
      <c r="C100" s="50" t="str">
        <f>Setup!$A$9</f>
        <v>2020-05</v>
      </c>
      <c r="D100" s="49" t="str">
        <f>'b) Task Work'!D104</f>
        <v>A98</v>
      </c>
      <c r="E100" s="50" t="str">
        <f>'b) Task Work'!E104</f>
        <v>HDR Project Management</v>
      </c>
      <c r="F100" s="51">
        <f>'b) Task Work'!F104</f>
        <v>0</v>
      </c>
      <c r="G100" s="49">
        <f>'b) Task Work'!G104</f>
        <v>4</v>
      </c>
      <c r="H100" s="48">
        <f>'b) Task Work'!H104</f>
        <v>0</v>
      </c>
      <c r="I100" s="49">
        <f>'b) Task Work'!I104</f>
        <v>4</v>
      </c>
      <c r="J100" s="48">
        <f>'b) Task Work'!J104</f>
        <v>0</v>
      </c>
    </row>
    <row r="101" spans="1:10" x14ac:dyDescent="0.35">
      <c r="A101" s="50" t="str">
        <f>'b) Task Work'!B105</f>
        <v>HDR</v>
      </c>
      <c r="B101" s="50">
        <f>'b) Task Work'!C105</f>
        <v>2</v>
      </c>
      <c r="C101" s="50" t="str">
        <f>Setup!$A$9</f>
        <v>2020-05</v>
      </c>
      <c r="D101" s="49" t="str">
        <f>'b) Task Work'!D105</f>
        <v>A98</v>
      </c>
      <c r="E101" s="50" t="str">
        <f>'b) Task Work'!E105</f>
        <v>HDR Project Management</v>
      </c>
      <c r="F101" s="51">
        <f>'b) Task Work'!F105</f>
        <v>0</v>
      </c>
      <c r="G101" s="49">
        <f>'b) Task Work'!G105</f>
        <v>5</v>
      </c>
      <c r="H101" s="48">
        <f>'b) Task Work'!H105</f>
        <v>0</v>
      </c>
      <c r="I101" s="49">
        <f>'b) Task Work'!I105</f>
        <v>5</v>
      </c>
      <c r="J101" s="48">
        <f>'b) Task Work'!J105</f>
        <v>0</v>
      </c>
    </row>
    <row r="102" spans="1:10" x14ac:dyDescent="0.35">
      <c r="A102" s="50" t="str">
        <f>'b) Task Work'!B106</f>
        <v>HDR</v>
      </c>
      <c r="B102" s="50">
        <f>'b) Task Work'!C106</f>
        <v>2</v>
      </c>
      <c r="C102" s="50" t="str">
        <f>Setup!$A$9</f>
        <v>2020-05</v>
      </c>
      <c r="D102" s="49" t="str">
        <f>'b) Task Work'!D106</f>
        <v>A99</v>
      </c>
      <c r="E102" s="50" t="str">
        <f>'b) Task Work'!E106</f>
        <v>Expenses</v>
      </c>
      <c r="F102" s="51">
        <f>'b) Task Work'!F106</f>
        <v>0.55555555555555558</v>
      </c>
      <c r="G102" s="49">
        <f>'b) Task Work'!G106</f>
        <v>1</v>
      </c>
      <c r="H102" s="48" t="str">
        <f>'b) Task Work'!H106</f>
        <v>Submitted typical project expenses.</v>
      </c>
      <c r="I102" s="49">
        <f>'b) Task Work'!I106</f>
        <v>1</v>
      </c>
      <c r="J102" s="48" t="str">
        <f>'b) Task Work'!J106</f>
        <v>Continue to submit expenses.</v>
      </c>
    </row>
    <row r="103" spans="1:10" x14ac:dyDescent="0.35">
      <c r="A103" s="50" t="str">
        <f>'b) Task Work'!B107</f>
        <v>HDR</v>
      </c>
      <c r="B103" s="50">
        <f>'b) Task Work'!C107</f>
        <v>2</v>
      </c>
      <c r="C103" s="50" t="str">
        <f>Setup!$A$9</f>
        <v>2020-05</v>
      </c>
      <c r="D103" s="49" t="str">
        <f>'b) Task Work'!D107</f>
        <v>A99</v>
      </c>
      <c r="E103" s="50" t="str">
        <f>'b) Task Work'!E107</f>
        <v>Expenses</v>
      </c>
      <c r="F103" s="51">
        <f>'b) Task Work'!F107</f>
        <v>0</v>
      </c>
      <c r="G103" s="49">
        <f>'b) Task Work'!G107</f>
        <v>2</v>
      </c>
      <c r="H103" s="48">
        <f>'b) Task Work'!H107</f>
        <v>0</v>
      </c>
      <c r="I103" s="49">
        <f>'b) Task Work'!I107</f>
        <v>2</v>
      </c>
      <c r="J103" s="48">
        <f>'b) Task Work'!J107</f>
        <v>0</v>
      </c>
    </row>
    <row r="104" spans="1:10" x14ac:dyDescent="0.35">
      <c r="A104" s="50" t="str">
        <f>'b) Task Work'!B108</f>
        <v>HDR</v>
      </c>
      <c r="B104" s="50">
        <f>'b) Task Work'!C108</f>
        <v>2</v>
      </c>
      <c r="C104" s="50" t="str">
        <f>Setup!$A$9</f>
        <v>2020-05</v>
      </c>
      <c r="D104" s="49" t="str">
        <f>'b) Task Work'!D108</f>
        <v>A99</v>
      </c>
      <c r="E104" s="50" t="str">
        <f>'b) Task Work'!E108</f>
        <v>Expenses</v>
      </c>
      <c r="F104" s="51">
        <f>'b) Task Work'!F108</f>
        <v>0</v>
      </c>
      <c r="G104" s="49">
        <f>'b) Task Work'!G108</f>
        <v>3</v>
      </c>
      <c r="H104" s="48">
        <f>'b) Task Work'!H108</f>
        <v>0</v>
      </c>
      <c r="I104" s="49">
        <f>'b) Task Work'!I108</f>
        <v>3</v>
      </c>
      <c r="J104" s="48">
        <f>'b) Task Work'!J108</f>
        <v>0</v>
      </c>
    </row>
    <row r="105" spans="1:10" x14ac:dyDescent="0.35">
      <c r="A105" s="50" t="str">
        <f>'b) Task Work'!B109</f>
        <v>HDR</v>
      </c>
      <c r="B105" s="50">
        <f>'b) Task Work'!C109</f>
        <v>2</v>
      </c>
      <c r="C105" s="50" t="str">
        <f>Setup!$A$9</f>
        <v>2020-05</v>
      </c>
      <c r="D105" s="49" t="str">
        <f>'b) Task Work'!D109</f>
        <v>A99</v>
      </c>
      <c r="E105" s="50" t="str">
        <f>'b) Task Work'!E109</f>
        <v/>
      </c>
      <c r="F105" s="51">
        <f>'b) Task Work'!F109</f>
        <v>0</v>
      </c>
      <c r="G105" s="49">
        <f>'b) Task Work'!G109</f>
        <v>4</v>
      </c>
      <c r="H105" s="48">
        <f>'b) Task Work'!H109</f>
        <v>0</v>
      </c>
      <c r="I105" s="49">
        <f>'b) Task Work'!I109</f>
        <v>4</v>
      </c>
      <c r="J105" s="48">
        <f>'b) Task Work'!J109</f>
        <v>0</v>
      </c>
    </row>
    <row r="106" spans="1:10" x14ac:dyDescent="0.35">
      <c r="A106" s="50" t="str">
        <f>'b) Task Work'!B110</f>
        <v>HDR</v>
      </c>
      <c r="B106" s="50">
        <f>'b) Task Work'!C110</f>
        <v>2</v>
      </c>
      <c r="C106" s="50" t="str">
        <f>Setup!$A$9</f>
        <v>2020-05</v>
      </c>
      <c r="D106" s="49" t="str">
        <f>'b) Task Work'!D110</f>
        <v>A99</v>
      </c>
      <c r="E106" s="50" t="str">
        <f>'b) Task Work'!E110</f>
        <v/>
      </c>
      <c r="F106" s="51">
        <f>'b) Task Work'!F110</f>
        <v>0</v>
      </c>
      <c r="G106" s="49">
        <f>'b) Task Work'!G110</f>
        <v>5</v>
      </c>
      <c r="H106" s="48">
        <f>'b) Task Work'!H110</f>
        <v>0</v>
      </c>
      <c r="I106" s="49">
        <f>'b) Task Work'!I110</f>
        <v>5</v>
      </c>
      <c r="J106" s="48">
        <f>'b) Task Work'!J110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1:K22"/>
  <sheetViews>
    <sheetView showZeros="0" zoomScaleNormal="100" workbookViewId="0"/>
  </sheetViews>
  <sheetFormatPr defaultRowHeight="14.5" x14ac:dyDescent="0.35"/>
  <cols>
    <col min="1" max="1" width="4.81640625" bestFit="1" customWidth="1"/>
    <col min="2" max="2" width="4.81640625" customWidth="1"/>
    <col min="3" max="3" width="9.1796875" bestFit="1" customWidth="1"/>
    <col min="4" max="4" width="3.81640625" bestFit="1" customWidth="1"/>
    <col min="5" max="5" width="63.1796875" customWidth="1"/>
    <col min="6" max="6" width="56.81640625" customWidth="1"/>
    <col min="7" max="8" width="3.81640625" bestFit="1" customWidth="1"/>
    <col min="9" max="9" width="3.81640625" style="100" bestFit="1" customWidth="1"/>
    <col min="10" max="10" width="3.81640625" style="100" customWidth="1"/>
    <col min="11" max="11" width="51" style="97" customWidth="1"/>
  </cols>
  <sheetData>
    <row r="1" spans="1:11" ht="55.5" thickBot="1" x14ac:dyDescent="0.4">
      <c r="A1" s="47" t="s">
        <v>573</v>
      </c>
      <c r="B1" s="47" t="s">
        <v>1</v>
      </c>
      <c r="C1" s="47" t="s">
        <v>574</v>
      </c>
      <c r="D1" s="47" t="s">
        <v>261</v>
      </c>
      <c r="E1" s="105" t="s">
        <v>254</v>
      </c>
      <c r="F1" s="105" t="s">
        <v>398</v>
      </c>
      <c r="G1" s="47" t="s">
        <v>256</v>
      </c>
      <c r="H1" s="47" t="s">
        <v>258</v>
      </c>
      <c r="I1" s="98" t="s">
        <v>257</v>
      </c>
      <c r="J1" s="47" t="s">
        <v>660</v>
      </c>
      <c r="K1" s="105" t="s">
        <v>659</v>
      </c>
    </row>
    <row r="2" spans="1:11" ht="29" x14ac:dyDescent="0.35">
      <c r="A2" s="50" t="str">
        <f t="shared" ref="A2:A22" si="0">ConsultantChoice</f>
        <v>HDR</v>
      </c>
      <c r="B2" s="50">
        <f t="shared" ref="B2:B22" si="1">SetPhase</f>
        <v>2</v>
      </c>
      <c r="C2" s="50" t="str">
        <f t="shared" ref="C2:C22" si="2">Work_Period</f>
        <v>2020-05</v>
      </c>
      <c r="D2" s="50">
        <f>'c) General Issues'!A7</f>
        <v>1</v>
      </c>
      <c r="E2" s="48" t="str">
        <f>'c) General Issues'!B7</f>
        <v>The 2020-2021 Work Plan has required significant effort that was not budgeted for.</v>
      </c>
      <c r="F2" s="48" t="str">
        <f>'c) General Issues'!C7</f>
        <v>Monitor overall weekly HDR burn rate.  Determine if existing budget within HDR's contract can be transferred to this task.</v>
      </c>
      <c r="G2" s="49">
        <f>'c) General Issues'!D7</f>
        <v>1</v>
      </c>
      <c r="H2" s="49">
        <f>'c) General Issues'!E7</f>
        <v>0</v>
      </c>
      <c r="I2" s="49">
        <f>'c) General Issues'!F7</f>
        <v>1</v>
      </c>
      <c r="J2" s="49">
        <f>'c) General Issues'!G7</f>
        <v>1</v>
      </c>
      <c r="K2" s="48" t="str">
        <f>IF('c) General Issues'!H7&gt;"",'c) General Issues'!H7,"")</f>
        <v>No longer applicable.</v>
      </c>
    </row>
    <row r="3" spans="1:11" ht="29" x14ac:dyDescent="0.35">
      <c r="A3" s="50" t="str">
        <f t="shared" si="0"/>
        <v>HDR</v>
      </c>
      <c r="B3" s="50">
        <f t="shared" si="1"/>
        <v>2</v>
      </c>
      <c r="C3" s="50" t="str">
        <f t="shared" si="2"/>
        <v>2020-05</v>
      </c>
      <c r="D3" s="50">
        <f>'c) General Issues'!A8</f>
        <v>2</v>
      </c>
      <c r="E3" s="48" t="str">
        <f>'c) General Issues'!B8</f>
        <v>Assembling pieces of existing CAD/GIS data from various sources and incorporating in to master dataset.</v>
      </c>
      <c r="F3" s="48" t="str">
        <f>'c) General Issues'!C8</f>
        <v xml:space="preserve">Tracking data collection efforts and prioritizing important data for conversion to GIS (from CAD). </v>
      </c>
      <c r="G3" s="49">
        <f>'c) General Issues'!D8</f>
        <v>1</v>
      </c>
      <c r="H3" s="49">
        <f>'c) General Issues'!E8</f>
        <v>1</v>
      </c>
      <c r="I3" s="49">
        <f>'c) General Issues'!F8</f>
        <v>1</v>
      </c>
      <c r="J3" s="49">
        <f>'c) General Issues'!G8</f>
        <v>1</v>
      </c>
      <c r="K3" s="48" t="str">
        <f>IF('c) General Issues'!H8&gt;"",'c) General Issues'!H8,"")</f>
        <v>Sent ICF facilities footprint layer for permanent impacts</v>
      </c>
    </row>
    <row r="4" spans="1:11" ht="29" x14ac:dyDescent="0.35">
      <c r="A4" s="50" t="str">
        <f t="shared" si="0"/>
        <v>HDR</v>
      </c>
      <c r="B4" s="50">
        <f t="shared" si="1"/>
        <v>2</v>
      </c>
      <c r="C4" s="50" t="str">
        <f t="shared" si="2"/>
        <v>2020-05</v>
      </c>
      <c r="D4" s="50">
        <f>'c) General Issues'!A9</f>
        <v>3</v>
      </c>
      <c r="E4" s="48" t="str">
        <f>'c) General Issues'!B9</f>
        <v>Lack of clarity among all parties involved in Affordability Analysis (e.g., what scenarios are needed, who is responsible for which pieces).</v>
      </c>
      <c r="F4" s="48" t="str">
        <f>'c) General Issues'!C9</f>
        <v xml:space="preserve">Establish a schedule for the effort and a single source of responsibility (Lee Frederiksen). </v>
      </c>
      <c r="G4" s="49">
        <f>'c) General Issues'!D9</f>
        <v>1</v>
      </c>
      <c r="H4" s="49">
        <f>'c) General Issues'!E9</f>
        <v>0</v>
      </c>
      <c r="I4" s="49">
        <f>'c) General Issues'!F9</f>
        <v>1</v>
      </c>
      <c r="J4" s="49">
        <f>'c) General Issues'!G9</f>
        <v>1</v>
      </c>
      <c r="K4" s="48" t="str">
        <f>IF('c) General Issues'!H9&gt;"",'c) General Issues'!H9,"")</f>
        <v>This effort is nearing completion</v>
      </c>
    </row>
    <row r="5" spans="1:11" ht="29" x14ac:dyDescent="0.35">
      <c r="A5" s="50" t="str">
        <f t="shared" si="0"/>
        <v>HDR</v>
      </c>
      <c r="B5" s="50">
        <f t="shared" si="1"/>
        <v>2</v>
      </c>
      <c r="C5" s="50" t="str">
        <f t="shared" si="2"/>
        <v>2020-05</v>
      </c>
      <c r="D5" s="50">
        <f>'c) General Issues'!A10</f>
        <v>4</v>
      </c>
      <c r="E5" s="48" t="str">
        <f>'c) General Issues'!B10</f>
        <v>Work requested for coordination with USBR regarding 2019 geotechnical work was not anticipated.</v>
      </c>
      <c r="F5" s="48" t="str">
        <f>'c) General Issues'!C10</f>
        <v>Propose removing work associated with Fugro's 2019 GIWP development and re-purposing for USBR coordination.</v>
      </c>
      <c r="G5" s="49">
        <f>'c) General Issues'!D10</f>
        <v>1</v>
      </c>
      <c r="H5" s="49">
        <f>'c) General Issues'!E10</f>
        <v>0</v>
      </c>
      <c r="I5" s="49">
        <f>'c) General Issues'!F10</f>
        <v>1</v>
      </c>
      <c r="J5" s="49">
        <f>'c) General Issues'!G10</f>
        <v>1</v>
      </c>
      <c r="K5" s="48" t="str">
        <f>IF('c) General Issues'!H10&gt;"",'c) General Issues'!H10,"")</f>
        <v>No longer applicable.</v>
      </c>
    </row>
    <row r="6" spans="1:11" ht="29" x14ac:dyDescent="0.35">
      <c r="A6" s="50" t="str">
        <f t="shared" si="0"/>
        <v>HDR</v>
      </c>
      <c r="B6" s="50">
        <f t="shared" si="1"/>
        <v>2</v>
      </c>
      <c r="C6" s="50" t="str">
        <f t="shared" si="2"/>
        <v>2020-05</v>
      </c>
      <c r="D6" s="50">
        <f>'c) General Issues'!A11</f>
        <v>5</v>
      </c>
      <c r="E6" s="48" t="str">
        <f>'c) General Issues'!B11</f>
        <v>The percent of work complete was not updated for October due to changing scope and budgets.</v>
      </c>
      <c r="F6" s="48" t="str">
        <f>'c) General Issues'!C11</f>
        <v>It is expected that task orders will be revised before the end of the year, at which time HDR can rebaseline.</v>
      </c>
      <c r="G6" s="49">
        <f>'c) General Issues'!D11</f>
        <v>1</v>
      </c>
      <c r="H6" s="49">
        <f>'c) General Issues'!E11</f>
        <v>1</v>
      </c>
      <c r="I6" s="49">
        <f>'c) General Issues'!F11</f>
        <v>1</v>
      </c>
      <c r="J6" s="49">
        <f>'c) General Issues'!G11</f>
        <v>1</v>
      </c>
      <c r="K6" s="48" t="str">
        <f>IF('c) General Issues'!H11&gt;"",'c) General Issues'!H11,"")</f>
        <v>No longer applicable.</v>
      </c>
    </row>
    <row r="7" spans="1:11" x14ac:dyDescent="0.35">
      <c r="A7" s="50" t="str">
        <f t="shared" si="0"/>
        <v>HDR</v>
      </c>
      <c r="B7" s="50">
        <f t="shared" si="1"/>
        <v>2</v>
      </c>
      <c r="C7" s="50" t="str">
        <f t="shared" si="2"/>
        <v>2020-05</v>
      </c>
      <c r="D7" s="50">
        <f>'c) General Issues'!A12</f>
        <v>6</v>
      </c>
      <c r="E7" s="48">
        <f>'c) General Issues'!B12</f>
        <v>0</v>
      </c>
      <c r="F7" s="48">
        <f>'c) General Issues'!C12</f>
        <v>0</v>
      </c>
      <c r="G7" s="49">
        <f>'c) General Issues'!D12</f>
        <v>0</v>
      </c>
      <c r="H7" s="49">
        <f>'c) General Issues'!E12</f>
        <v>0</v>
      </c>
      <c r="I7" s="49">
        <f>'c) General Issues'!F12</f>
        <v>0</v>
      </c>
      <c r="J7" s="49">
        <f>'c) General Issues'!G12</f>
        <v>0</v>
      </c>
      <c r="K7" s="48" t="str">
        <f>IF('c) General Issues'!H12&gt;"",'c) General Issues'!H12,"")</f>
        <v/>
      </c>
    </row>
    <row r="8" spans="1:11" x14ac:dyDescent="0.35">
      <c r="A8" s="50" t="str">
        <f t="shared" si="0"/>
        <v>HDR</v>
      </c>
      <c r="B8" s="50">
        <f t="shared" si="1"/>
        <v>2</v>
      </c>
      <c r="C8" s="50" t="str">
        <f t="shared" si="2"/>
        <v>2020-05</v>
      </c>
      <c r="D8" s="50">
        <f>'c) General Issues'!A18</f>
        <v>0</v>
      </c>
      <c r="E8" s="48">
        <f>'c) General Issues'!B18</f>
        <v>0</v>
      </c>
      <c r="F8" s="48">
        <f>'c) General Issues'!C18</f>
        <v>0</v>
      </c>
      <c r="G8" s="49">
        <f>'c) General Issues'!D18</f>
        <v>0</v>
      </c>
      <c r="H8" s="49">
        <f>'c) General Issues'!E18</f>
        <v>0</v>
      </c>
      <c r="I8" s="49">
        <f>'c) General Issues'!F18</f>
        <v>0</v>
      </c>
      <c r="J8" s="49">
        <f>'c) General Issues'!G18</f>
        <v>0</v>
      </c>
      <c r="K8" s="48" t="str">
        <f>IF('c) General Issues'!H18&gt;"",'c) General Issues'!H18,"")</f>
        <v/>
      </c>
    </row>
    <row r="9" spans="1:11" x14ac:dyDescent="0.35">
      <c r="A9" s="50" t="str">
        <f t="shared" si="0"/>
        <v>HDR</v>
      </c>
      <c r="B9" s="50">
        <f t="shared" si="1"/>
        <v>2</v>
      </c>
      <c r="C9" s="50" t="str">
        <f t="shared" si="2"/>
        <v>2020-05</v>
      </c>
      <c r="D9" s="50">
        <f>'c) General Issues'!A19</f>
        <v>0</v>
      </c>
      <c r="E9" s="48">
        <f>'c) General Issues'!B19</f>
        <v>0</v>
      </c>
      <c r="F9" s="48">
        <f>'c) General Issues'!C19</f>
        <v>0</v>
      </c>
      <c r="G9" s="49">
        <f>'c) General Issues'!D19</f>
        <v>0</v>
      </c>
      <c r="H9" s="49">
        <f>'c) General Issues'!E19</f>
        <v>0</v>
      </c>
      <c r="I9" s="49">
        <f>'c) General Issues'!F19</f>
        <v>0</v>
      </c>
      <c r="J9" s="49">
        <f>'c) General Issues'!G19</f>
        <v>0</v>
      </c>
      <c r="K9" s="48" t="str">
        <f>IF('c) General Issues'!H19&gt;"",'c) General Issues'!H19,"")</f>
        <v/>
      </c>
    </row>
    <row r="10" spans="1:11" x14ac:dyDescent="0.35">
      <c r="A10" s="50" t="str">
        <f t="shared" si="0"/>
        <v>HDR</v>
      </c>
      <c r="B10" s="50">
        <f t="shared" si="1"/>
        <v>2</v>
      </c>
      <c r="C10" s="50" t="str">
        <f t="shared" si="2"/>
        <v>2020-05</v>
      </c>
      <c r="D10" s="50">
        <f>'c) General Issues'!A20</f>
        <v>0</v>
      </c>
      <c r="E10" s="48">
        <f>'c) General Issues'!B20</f>
        <v>0</v>
      </c>
      <c r="F10" s="48">
        <f>'c) General Issues'!C20</f>
        <v>0</v>
      </c>
      <c r="G10" s="49">
        <f>'c) General Issues'!D20</f>
        <v>0</v>
      </c>
      <c r="H10" s="49">
        <f>'c) General Issues'!E20</f>
        <v>0</v>
      </c>
      <c r="I10" s="49">
        <f>'c) General Issues'!F20</f>
        <v>0</v>
      </c>
      <c r="J10" s="49">
        <f>'c) General Issues'!G20</f>
        <v>0</v>
      </c>
      <c r="K10" s="48" t="str">
        <f>IF('c) General Issues'!H20&gt;"",'c) General Issues'!H20,"")</f>
        <v/>
      </c>
    </row>
    <row r="11" spans="1:11" x14ac:dyDescent="0.35">
      <c r="A11" s="50" t="str">
        <f t="shared" si="0"/>
        <v>HDR</v>
      </c>
      <c r="B11" s="50">
        <f t="shared" si="1"/>
        <v>2</v>
      </c>
      <c r="C11" s="50" t="str">
        <f t="shared" si="2"/>
        <v>2020-05</v>
      </c>
      <c r="D11" s="50">
        <f>'c) General Issues'!A21</f>
        <v>0</v>
      </c>
      <c r="E11" s="48">
        <f>'c) General Issues'!B21</f>
        <v>0</v>
      </c>
      <c r="F11" s="48">
        <f>'c) General Issues'!C21</f>
        <v>0</v>
      </c>
      <c r="G11" s="49">
        <f>'c) General Issues'!D21</f>
        <v>0</v>
      </c>
      <c r="H11" s="49">
        <f>'c) General Issues'!E21</f>
        <v>0</v>
      </c>
      <c r="I11" s="49">
        <f>'c) General Issues'!F21</f>
        <v>0</v>
      </c>
      <c r="J11" s="49">
        <f>'c) General Issues'!G21</f>
        <v>0</v>
      </c>
      <c r="K11" s="48" t="str">
        <f>IF('c) General Issues'!H21&gt;"",'c) General Issues'!H21,"")</f>
        <v/>
      </c>
    </row>
    <row r="12" spans="1:11" x14ac:dyDescent="0.35">
      <c r="A12" s="50" t="str">
        <f t="shared" si="0"/>
        <v>HDR</v>
      </c>
      <c r="B12" s="50">
        <f t="shared" si="1"/>
        <v>2</v>
      </c>
      <c r="C12" s="50" t="str">
        <f t="shared" si="2"/>
        <v>2020-05</v>
      </c>
      <c r="D12" s="50">
        <f>'c) General Issues'!A22</f>
        <v>0</v>
      </c>
      <c r="E12" s="48">
        <f>'c) General Issues'!B22</f>
        <v>0</v>
      </c>
      <c r="F12" s="48">
        <f>'c) General Issues'!C22</f>
        <v>0</v>
      </c>
      <c r="G12" s="49">
        <f>'c) General Issues'!D22</f>
        <v>0</v>
      </c>
      <c r="H12" s="49">
        <f>'c) General Issues'!E22</f>
        <v>0</v>
      </c>
      <c r="I12" s="49">
        <f>'c) General Issues'!F22</f>
        <v>0</v>
      </c>
      <c r="J12" s="49">
        <f>'c) General Issues'!G22</f>
        <v>0</v>
      </c>
      <c r="K12" s="48" t="str">
        <f>IF('c) General Issues'!H22&gt;"",'c) General Issues'!H22,"")</f>
        <v/>
      </c>
    </row>
    <row r="13" spans="1:11" x14ac:dyDescent="0.35">
      <c r="A13" s="50" t="str">
        <f t="shared" si="0"/>
        <v>HDR</v>
      </c>
      <c r="B13" s="50">
        <f t="shared" si="1"/>
        <v>2</v>
      </c>
      <c r="C13" s="50" t="str">
        <f t="shared" si="2"/>
        <v>2020-05</v>
      </c>
      <c r="D13" s="50">
        <f>'c) General Issues'!A23</f>
        <v>0</v>
      </c>
      <c r="E13" s="48">
        <f>'c) General Issues'!B23</f>
        <v>0</v>
      </c>
      <c r="F13" s="48">
        <f>'c) General Issues'!C23</f>
        <v>0</v>
      </c>
      <c r="G13" s="49">
        <f>'c) General Issues'!D23</f>
        <v>0</v>
      </c>
      <c r="H13" s="49">
        <f>'c) General Issues'!E23</f>
        <v>0</v>
      </c>
      <c r="I13" s="49">
        <f>'c) General Issues'!F23</f>
        <v>0</v>
      </c>
      <c r="J13" s="49">
        <f>'c) General Issues'!G23</f>
        <v>0</v>
      </c>
      <c r="K13" s="48" t="str">
        <f>IF('c) General Issues'!H23&gt;"",'c) General Issues'!H23,"")</f>
        <v/>
      </c>
    </row>
    <row r="14" spans="1:11" x14ac:dyDescent="0.35">
      <c r="A14" s="50" t="str">
        <f t="shared" si="0"/>
        <v>HDR</v>
      </c>
      <c r="B14" s="50">
        <f t="shared" si="1"/>
        <v>2</v>
      </c>
      <c r="C14" s="50" t="str">
        <f t="shared" si="2"/>
        <v>2020-05</v>
      </c>
      <c r="D14" s="50">
        <f>'c) General Issues'!A24</f>
        <v>0</v>
      </c>
      <c r="E14" s="48">
        <f>'c) General Issues'!B24</f>
        <v>0</v>
      </c>
      <c r="F14" s="48">
        <f>'c) General Issues'!C24</f>
        <v>0</v>
      </c>
      <c r="G14" s="49">
        <f>'c) General Issues'!D24</f>
        <v>0</v>
      </c>
      <c r="H14" s="49">
        <f>'c) General Issues'!E24</f>
        <v>0</v>
      </c>
      <c r="I14" s="49">
        <f>'c) General Issues'!F24</f>
        <v>0</v>
      </c>
      <c r="J14" s="49">
        <f>'c) General Issues'!G24</f>
        <v>0</v>
      </c>
      <c r="K14" s="48" t="str">
        <f>IF('c) General Issues'!H24&gt;"",'c) General Issues'!H24,"")</f>
        <v/>
      </c>
    </row>
    <row r="15" spans="1:11" x14ac:dyDescent="0.35">
      <c r="A15" s="50" t="str">
        <f t="shared" si="0"/>
        <v>HDR</v>
      </c>
      <c r="B15" s="50">
        <f t="shared" si="1"/>
        <v>2</v>
      </c>
      <c r="C15" s="50" t="str">
        <f t="shared" si="2"/>
        <v>2020-05</v>
      </c>
      <c r="D15" s="50">
        <f>'c) General Issues'!A25</f>
        <v>0</v>
      </c>
      <c r="E15" s="48">
        <f>'c) General Issues'!B25</f>
        <v>0</v>
      </c>
      <c r="F15" s="48">
        <f>'c) General Issues'!C25</f>
        <v>0</v>
      </c>
      <c r="G15" s="49">
        <f>'c) General Issues'!D25</f>
        <v>0</v>
      </c>
      <c r="H15" s="49">
        <f>'c) General Issues'!E25</f>
        <v>0</v>
      </c>
      <c r="I15" s="49">
        <f>'c) General Issues'!F25</f>
        <v>0</v>
      </c>
      <c r="J15" s="49">
        <f>'c) General Issues'!G25</f>
        <v>0</v>
      </c>
      <c r="K15" s="48" t="str">
        <f>IF('c) General Issues'!H25&gt;"",'c) General Issues'!H25,"")</f>
        <v/>
      </c>
    </row>
    <row r="16" spans="1:11" x14ac:dyDescent="0.35">
      <c r="A16" s="50" t="str">
        <f t="shared" si="0"/>
        <v>HDR</v>
      </c>
      <c r="B16" s="50">
        <f t="shared" si="1"/>
        <v>2</v>
      </c>
      <c r="C16" s="50" t="str">
        <f t="shared" si="2"/>
        <v>2020-05</v>
      </c>
      <c r="D16" s="50">
        <f>'c) General Issues'!A26</f>
        <v>0</v>
      </c>
      <c r="E16" s="48">
        <f>'c) General Issues'!B26</f>
        <v>0</v>
      </c>
      <c r="F16" s="48">
        <f>'c) General Issues'!C26</f>
        <v>0</v>
      </c>
      <c r="G16" s="49">
        <f>'c) General Issues'!D26</f>
        <v>0</v>
      </c>
      <c r="H16" s="49">
        <f>'c) General Issues'!E26</f>
        <v>0</v>
      </c>
      <c r="I16" s="49">
        <f>'c) General Issues'!F26</f>
        <v>0</v>
      </c>
      <c r="J16" s="49">
        <f>'c) General Issues'!G26</f>
        <v>0</v>
      </c>
      <c r="K16" s="48" t="str">
        <f>IF('c) General Issues'!H26&gt;"",'c) General Issues'!H26,"")</f>
        <v/>
      </c>
    </row>
    <row r="17" spans="1:11" x14ac:dyDescent="0.35">
      <c r="A17" s="50" t="str">
        <f t="shared" si="0"/>
        <v>HDR</v>
      </c>
      <c r="B17" s="50">
        <f t="shared" si="1"/>
        <v>2</v>
      </c>
      <c r="C17" s="50" t="str">
        <f t="shared" si="2"/>
        <v>2020-05</v>
      </c>
      <c r="D17" s="50">
        <f>'c) General Issues'!A27</f>
        <v>0</v>
      </c>
      <c r="E17" s="48">
        <f>'c) General Issues'!B27</f>
        <v>0</v>
      </c>
      <c r="F17" s="48">
        <f>'c) General Issues'!C27</f>
        <v>0</v>
      </c>
      <c r="G17" s="49">
        <f>'c) General Issues'!D27</f>
        <v>0</v>
      </c>
      <c r="H17" s="49">
        <f>'c) General Issues'!E27</f>
        <v>0</v>
      </c>
      <c r="I17" s="49">
        <f>'c) General Issues'!F27</f>
        <v>0</v>
      </c>
      <c r="J17" s="49">
        <f>'c) General Issues'!G27</f>
        <v>0</v>
      </c>
      <c r="K17" s="48" t="str">
        <f>IF('c) General Issues'!H27&gt;"",'c) General Issues'!H27,"")</f>
        <v/>
      </c>
    </row>
    <row r="18" spans="1:11" x14ac:dyDescent="0.35">
      <c r="A18" s="50" t="str">
        <f t="shared" si="0"/>
        <v>HDR</v>
      </c>
      <c r="B18" s="50">
        <f t="shared" si="1"/>
        <v>2</v>
      </c>
      <c r="C18" s="50" t="str">
        <f t="shared" si="2"/>
        <v>2020-05</v>
      </c>
      <c r="D18" s="50">
        <f>'c) General Issues'!A28</f>
        <v>0</v>
      </c>
      <c r="E18" s="48">
        <f>'c) General Issues'!B28</f>
        <v>0</v>
      </c>
      <c r="F18" s="48">
        <f>'c) General Issues'!C28</f>
        <v>0</v>
      </c>
      <c r="G18" s="49">
        <f>'c) General Issues'!D28</f>
        <v>0</v>
      </c>
      <c r="H18" s="49">
        <f>'c) General Issues'!E28</f>
        <v>0</v>
      </c>
      <c r="I18" s="49">
        <f>'c) General Issues'!F28</f>
        <v>0</v>
      </c>
      <c r="J18" s="49">
        <f>'c) General Issues'!G28</f>
        <v>0</v>
      </c>
      <c r="K18" s="48" t="str">
        <f>IF('c) General Issues'!H28&gt;"",'c) General Issues'!H28,"")</f>
        <v/>
      </c>
    </row>
    <row r="19" spans="1:11" x14ac:dyDescent="0.35">
      <c r="A19" s="50" t="str">
        <f t="shared" si="0"/>
        <v>HDR</v>
      </c>
      <c r="B19" s="50">
        <f t="shared" si="1"/>
        <v>2</v>
      </c>
      <c r="C19" s="50" t="str">
        <f t="shared" si="2"/>
        <v>2020-05</v>
      </c>
      <c r="D19" s="50">
        <f>'c) General Issues'!A29</f>
        <v>0</v>
      </c>
      <c r="E19" s="48">
        <f>'c) General Issues'!B29</f>
        <v>0</v>
      </c>
      <c r="F19" s="48">
        <f>'c) General Issues'!C29</f>
        <v>0</v>
      </c>
      <c r="G19" s="49">
        <f>'c) General Issues'!D29</f>
        <v>0</v>
      </c>
      <c r="H19" s="49">
        <f>'c) General Issues'!E29</f>
        <v>0</v>
      </c>
      <c r="I19" s="49">
        <f>'c) General Issues'!F29</f>
        <v>0</v>
      </c>
      <c r="J19" s="49">
        <f>'c) General Issues'!G29</f>
        <v>0</v>
      </c>
      <c r="K19" s="48" t="str">
        <f>IF('c) General Issues'!H29&gt;"",'c) General Issues'!H29,"")</f>
        <v/>
      </c>
    </row>
    <row r="20" spans="1:11" x14ac:dyDescent="0.35">
      <c r="A20" s="50" t="str">
        <f t="shared" si="0"/>
        <v>HDR</v>
      </c>
      <c r="B20" s="50">
        <f t="shared" si="1"/>
        <v>2</v>
      </c>
      <c r="C20" s="50" t="str">
        <f t="shared" si="2"/>
        <v>2020-05</v>
      </c>
      <c r="D20" s="50">
        <f>'c) General Issues'!A30</f>
        <v>0</v>
      </c>
      <c r="E20" s="48">
        <f>'c) General Issues'!B30</f>
        <v>0</v>
      </c>
      <c r="F20" s="48">
        <f>'c) General Issues'!C30</f>
        <v>0</v>
      </c>
      <c r="G20" s="49">
        <f>'c) General Issues'!D30</f>
        <v>0</v>
      </c>
      <c r="H20" s="49">
        <f>'c) General Issues'!E30</f>
        <v>0</v>
      </c>
      <c r="I20" s="49">
        <f>'c) General Issues'!F30</f>
        <v>0</v>
      </c>
      <c r="J20" s="49">
        <f>'c) General Issues'!G30</f>
        <v>0</v>
      </c>
      <c r="K20" s="48" t="str">
        <f>IF('c) General Issues'!H30&gt;"",'c) General Issues'!H30,"")</f>
        <v/>
      </c>
    </row>
    <row r="21" spans="1:11" x14ac:dyDescent="0.35">
      <c r="A21" s="50" t="str">
        <f t="shared" si="0"/>
        <v>HDR</v>
      </c>
      <c r="B21" s="50">
        <f t="shared" si="1"/>
        <v>2</v>
      </c>
      <c r="C21" s="50" t="str">
        <f t="shared" si="2"/>
        <v>2020-05</v>
      </c>
      <c r="D21" s="50">
        <f>'c) General Issues'!A31</f>
        <v>0</v>
      </c>
      <c r="E21" s="48">
        <f>'c) General Issues'!B31</f>
        <v>0</v>
      </c>
      <c r="F21" s="48">
        <f>'c) General Issues'!C31</f>
        <v>0</v>
      </c>
      <c r="G21" s="49">
        <f>'c) General Issues'!D31</f>
        <v>0</v>
      </c>
      <c r="H21" s="49">
        <f>'c) General Issues'!E31</f>
        <v>0</v>
      </c>
      <c r="I21" s="49">
        <f>'c) General Issues'!F31</f>
        <v>0</v>
      </c>
      <c r="J21" s="49">
        <f>'c) General Issues'!G31</f>
        <v>0</v>
      </c>
      <c r="K21" s="48" t="str">
        <f>IF('c) General Issues'!H31&gt;"",'c) General Issues'!H31,"")</f>
        <v/>
      </c>
    </row>
    <row r="22" spans="1:11" x14ac:dyDescent="0.35">
      <c r="A22" s="50" t="str">
        <f t="shared" si="0"/>
        <v>HDR</v>
      </c>
      <c r="B22" s="50">
        <f t="shared" si="1"/>
        <v>2</v>
      </c>
      <c r="C22" s="50" t="str">
        <f t="shared" si="2"/>
        <v>2020-05</v>
      </c>
      <c r="D22" s="50">
        <f>'c) General Issues'!A32</f>
        <v>0</v>
      </c>
      <c r="E22" s="48">
        <f>'c) General Issues'!B32</f>
        <v>0</v>
      </c>
      <c r="F22" s="48">
        <f>'c) General Issues'!C32</f>
        <v>0</v>
      </c>
      <c r="G22" s="49">
        <f>'c) General Issues'!D32</f>
        <v>0</v>
      </c>
      <c r="H22" s="49">
        <f>'c) General Issues'!E32</f>
        <v>0</v>
      </c>
      <c r="I22" s="49">
        <f>'c) General Issues'!F32</f>
        <v>0</v>
      </c>
      <c r="J22" s="49">
        <f>'c) General Issues'!G32</f>
        <v>0</v>
      </c>
      <c r="K22" s="48" t="str">
        <f>IF('c) General Issues'!H32&gt;"",'c) General Issues'!H32,"")</f>
        <v/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I58"/>
  <sheetViews>
    <sheetView zoomScaleNormal="100" workbookViewId="0">
      <selection activeCell="A9" sqref="A9"/>
    </sheetView>
  </sheetViews>
  <sheetFormatPr defaultRowHeight="14.5" x14ac:dyDescent="0.35"/>
  <cols>
    <col min="1" max="1" width="38.81640625" customWidth="1"/>
    <col min="4" max="4" width="36.81640625" bestFit="1" customWidth="1"/>
    <col min="8" max="8" width="18.1796875" bestFit="1" customWidth="1"/>
    <col min="9" max="9" width="20.453125" bestFit="1" customWidth="1"/>
    <col min="11" max="11" width="21.1796875" bestFit="1" customWidth="1"/>
    <col min="12" max="12" width="8.453125" bestFit="1" customWidth="1"/>
    <col min="13" max="13" width="9.453125" bestFit="1" customWidth="1"/>
  </cols>
  <sheetData>
    <row r="1" spans="1:9" x14ac:dyDescent="0.35">
      <c r="D1" s="7" t="s">
        <v>10</v>
      </c>
      <c r="E1" s="7"/>
      <c r="F1" s="7"/>
      <c r="G1" s="7"/>
      <c r="H1" s="7"/>
      <c r="I1" s="7"/>
    </row>
    <row r="2" spans="1:9" ht="15" thickBot="1" x14ac:dyDescent="0.4">
      <c r="A2" s="8" t="s">
        <v>45</v>
      </c>
      <c r="D2" t="s">
        <v>20</v>
      </c>
      <c r="E2" t="s">
        <v>29</v>
      </c>
      <c r="F2" t="s">
        <v>30</v>
      </c>
      <c r="G2" t="s">
        <v>40</v>
      </c>
      <c r="H2" t="s">
        <v>44</v>
      </c>
      <c r="I2" t="s">
        <v>181</v>
      </c>
    </row>
    <row r="3" spans="1:9" x14ac:dyDescent="0.35">
      <c r="A3" s="9" t="s">
        <v>4</v>
      </c>
      <c r="D3" t="s">
        <v>4</v>
      </c>
      <c r="E3" t="s">
        <v>21</v>
      </c>
      <c r="F3" t="s">
        <v>15</v>
      </c>
      <c r="G3" t="s">
        <v>2</v>
      </c>
      <c r="H3" t="s">
        <v>31</v>
      </c>
      <c r="I3" t="s">
        <v>39</v>
      </c>
    </row>
    <row r="4" spans="1:9" x14ac:dyDescent="0.35">
      <c r="D4" t="s">
        <v>3</v>
      </c>
      <c r="E4" t="s">
        <v>22</v>
      </c>
      <c r="F4" t="s">
        <v>55</v>
      </c>
      <c r="G4" t="s">
        <v>112</v>
      </c>
      <c r="H4" t="s">
        <v>31</v>
      </c>
      <c r="I4" t="s">
        <v>182</v>
      </c>
    </row>
    <row r="5" spans="1:9" ht="15" thickBot="1" x14ac:dyDescent="0.4">
      <c r="A5" s="8" t="s">
        <v>0</v>
      </c>
      <c r="D5" t="s">
        <v>5</v>
      </c>
      <c r="E5" t="s">
        <v>23</v>
      </c>
      <c r="F5" t="s">
        <v>19</v>
      </c>
      <c r="G5" t="s">
        <v>36</v>
      </c>
      <c r="H5" t="s">
        <v>32</v>
      </c>
      <c r="I5" t="s">
        <v>183</v>
      </c>
    </row>
    <row r="6" spans="1:9" x14ac:dyDescent="0.35">
      <c r="A6" s="14" t="str">
        <f>VLOOKUP(A3,Task2Consultants[[Service_Areas]:[Firm_ID]],4,FALSE)</f>
        <v>HDR</v>
      </c>
      <c r="B6" t="str">
        <f>LEFT(A3,1)&amp;"-"&amp;A6</f>
        <v>a-HDR</v>
      </c>
      <c r="D6" t="s">
        <v>184</v>
      </c>
      <c r="E6" t="s">
        <v>24</v>
      </c>
      <c r="F6" t="s">
        <v>43</v>
      </c>
      <c r="G6" t="s">
        <v>457</v>
      </c>
      <c r="H6" t="s">
        <v>34</v>
      </c>
      <c r="I6" t="s">
        <v>185</v>
      </c>
    </row>
    <row r="7" spans="1:9" x14ac:dyDescent="0.35">
      <c r="D7" t="s">
        <v>6</v>
      </c>
      <c r="E7" t="s">
        <v>18</v>
      </c>
      <c r="F7" t="s">
        <v>35</v>
      </c>
      <c r="G7" t="s">
        <v>471</v>
      </c>
      <c r="H7" t="s">
        <v>34</v>
      </c>
      <c r="I7" t="s">
        <v>186</v>
      </c>
    </row>
    <row r="8" spans="1:9" ht="15" thickBot="1" x14ac:dyDescent="0.4">
      <c r="A8" s="8" t="s">
        <v>575</v>
      </c>
      <c r="D8" t="s">
        <v>7</v>
      </c>
      <c r="E8" t="s">
        <v>25</v>
      </c>
      <c r="F8" t="s">
        <v>16</v>
      </c>
      <c r="G8" t="s">
        <v>476</v>
      </c>
      <c r="H8" t="s">
        <v>34</v>
      </c>
      <c r="I8" t="s">
        <v>187</v>
      </c>
    </row>
    <row r="9" spans="1:9" x14ac:dyDescent="0.35">
      <c r="A9" s="14" t="s">
        <v>678</v>
      </c>
      <c r="D9" t="s">
        <v>188</v>
      </c>
      <c r="E9" t="s">
        <v>26</v>
      </c>
      <c r="F9" t="s">
        <v>42</v>
      </c>
      <c r="G9" t="s">
        <v>37</v>
      </c>
      <c r="H9" t="s">
        <v>32</v>
      </c>
      <c r="I9" t="s">
        <v>189</v>
      </c>
    </row>
    <row r="10" spans="1:9" x14ac:dyDescent="0.35">
      <c r="D10" t="s">
        <v>9</v>
      </c>
      <c r="E10" t="s">
        <v>27</v>
      </c>
      <c r="F10" t="s">
        <v>53</v>
      </c>
      <c r="G10" t="s">
        <v>11</v>
      </c>
      <c r="H10" t="s">
        <v>11</v>
      </c>
      <c r="I10" t="s">
        <v>190</v>
      </c>
    </row>
    <row r="11" spans="1:9" ht="15" thickBot="1" x14ac:dyDescent="0.4">
      <c r="A11" s="11" t="s">
        <v>167</v>
      </c>
      <c r="D11" t="s">
        <v>8</v>
      </c>
      <c r="E11" t="s">
        <v>28</v>
      </c>
      <c r="F11" t="s">
        <v>17</v>
      </c>
      <c r="G11" t="s">
        <v>38</v>
      </c>
      <c r="H11" t="s">
        <v>33</v>
      </c>
      <c r="I11" t="s">
        <v>191</v>
      </c>
    </row>
    <row r="12" spans="1:9" x14ac:dyDescent="0.35">
      <c r="A12" s="10" t="str">
        <f ca="1">CELL("filename")</f>
        <v>https://sitesreservoirproject.sharepoint.com/projectintegration/HDR Business Documents/Invoices and Monthly Reports/Task Order 2/2020-5 May/[Monthly Progress Template HDR 2020-05.xlsx]b) Task Work</v>
      </c>
    </row>
    <row r="14" spans="1:9" ht="15" thickBot="1" x14ac:dyDescent="0.4">
      <c r="A14" s="11" t="s">
        <v>168</v>
      </c>
    </row>
    <row r="15" spans="1:9" x14ac:dyDescent="0.35">
      <c r="A15" s="14" t="s">
        <v>169</v>
      </c>
    </row>
    <row r="16" spans="1:9" x14ac:dyDescent="0.35">
      <c r="A16" s="14" t="s">
        <v>170</v>
      </c>
    </row>
    <row r="17" spans="1:1" x14ac:dyDescent="0.35">
      <c r="A17" s="14" t="s">
        <v>171</v>
      </c>
    </row>
    <row r="18" spans="1:1" x14ac:dyDescent="0.35">
      <c r="A18" s="14" t="s">
        <v>166</v>
      </c>
    </row>
    <row r="19" spans="1:1" x14ac:dyDescent="0.35">
      <c r="A19" s="14" t="s">
        <v>172</v>
      </c>
    </row>
    <row r="20" spans="1:1" x14ac:dyDescent="0.35">
      <c r="A20" s="14" t="s">
        <v>173</v>
      </c>
    </row>
    <row r="21" spans="1:1" x14ac:dyDescent="0.35">
      <c r="A21" s="14" t="s">
        <v>174</v>
      </c>
    </row>
    <row r="22" spans="1:1" x14ac:dyDescent="0.35">
      <c r="A22" s="14" t="s">
        <v>175</v>
      </c>
    </row>
    <row r="23" spans="1:1" x14ac:dyDescent="0.35">
      <c r="A23" s="14" t="s">
        <v>176</v>
      </c>
    </row>
    <row r="24" spans="1:1" x14ac:dyDescent="0.35">
      <c r="A24" s="14" t="s">
        <v>177</v>
      </c>
    </row>
    <row r="25" spans="1:1" x14ac:dyDescent="0.35">
      <c r="A25" s="14" t="s">
        <v>178</v>
      </c>
    </row>
    <row r="26" spans="1:1" x14ac:dyDescent="0.35">
      <c r="A26" s="14" t="s">
        <v>179</v>
      </c>
    </row>
    <row r="27" spans="1:1" x14ac:dyDescent="0.35">
      <c r="A27" s="112" t="s">
        <v>674</v>
      </c>
    </row>
    <row r="28" spans="1:1" x14ac:dyDescent="0.35">
      <c r="A28" s="113" t="s">
        <v>675</v>
      </c>
    </row>
    <row r="29" spans="1:1" x14ac:dyDescent="0.35">
      <c r="A29" s="112" t="s">
        <v>676</v>
      </c>
    </row>
    <row r="30" spans="1:1" x14ac:dyDescent="0.35">
      <c r="A30" s="113" t="s">
        <v>677</v>
      </c>
    </row>
    <row r="31" spans="1:1" x14ac:dyDescent="0.35">
      <c r="A31" s="112" t="s">
        <v>678</v>
      </c>
    </row>
    <row r="32" spans="1:1" x14ac:dyDescent="0.35">
      <c r="A32" s="113" t="s">
        <v>679</v>
      </c>
    </row>
    <row r="33" spans="1:1" x14ac:dyDescent="0.35">
      <c r="A33" s="112" t="s">
        <v>680</v>
      </c>
    </row>
    <row r="34" spans="1:1" x14ac:dyDescent="0.35">
      <c r="A34" s="113" t="s">
        <v>681</v>
      </c>
    </row>
    <row r="35" spans="1:1" x14ac:dyDescent="0.35">
      <c r="A35" s="112" t="s">
        <v>682</v>
      </c>
    </row>
    <row r="36" spans="1:1" x14ac:dyDescent="0.35">
      <c r="A36" s="113" t="s">
        <v>683</v>
      </c>
    </row>
    <row r="37" spans="1:1" x14ac:dyDescent="0.35">
      <c r="A37" s="112" t="s">
        <v>684</v>
      </c>
    </row>
    <row r="38" spans="1:1" x14ac:dyDescent="0.35">
      <c r="A38" s="114" t="s">
        <v>685</v>
      </c>
    </row>
    <row r="51" spans="1:1" ht="15" thickBot="1" x14ac:dyDescent="0.4">
      <c r="A51" s="46" t="s">
        <v>180</v>
      </c>
    </row>
    <row r="52" spans="1:1" x14ac:dyDescent="0.35">
      <c r="A52">
        <f>COUNTIFS(vw_ConsultantTaskItems[VendorAlpha],$A$6,vw_ConsultantTaskItems[Phase],$A$55,vw_ConsultantTaskItems[FullID],LEFT(A3,1)&amp;"-"&amp;A6)</f>
        <v>21</v>
      </c>
    </row>
    <row r="54" spans="1:1" ht="15" thickBot="1" x14ac:dyDescent="0.4">
      <c r="A54" s="46" t="s">
        <v>1</v>
      </c>
    </row>
    <row r="55" spans="1:1" x14ac:dyDescent="0.35">
      <c r="A55" s="6">
        <v>2</v>
      </c>
    </row>
    <row r="57" spans="1:1" ht="15" thickBot="1" x14ac:dyDescent="0.4">
      <c r="A57" s="46" t="s">
        <v>501</v>
      </c>
    </row>
    <row r="58" spans="1:1" x14ac:dyDescent="0.35">
      <c r="A58">
        <f>COUNTIFS(vw_Deliverables_wVendorTaskId[Vendor_Alpha],ConsultantChoice,vw_Deliverables_wVendorTaskId[Phase],SetPhase)</f>
        <v>22</v>
      </c>
    </row>
  </sheetData>
  <conditionalFormatting sqref="A3">
    <cfRule type="notContainsBlanks" dxfId="26" priority="4">
      <formula>LEN(TRIM(A3))&gt;0</formula>
    </cfRule>
  </conditionalFormatting>
  <conditionalFormatting sqref="A6">
    <cfRule type="notContainsBlanks" dxfId="25" priority="3">
      <formula>LEN(TRIM(A6))&gt;0</formula>
    </cfRule>
  </conditionalFormatting>
  <conditionalFormatting sqref="A12">
    <cfRule type="notContainsBlanks" dxfId="24" priority="2">
      <formula>LEN(TRIM(A12))&gt;0</formula>
    </cfRule>
  </conditionalFormatting>
  <conditionalFormatting sqref="A9">
    <cfRule type="notContainsBlanks" dxfId="23" priority="1">
      <formula>LEN(TRIM(A9))&gt;0</formula>
    </cfRule>
  </conditionalFormatting>
  <dataValidations count="2">
    <dataValidation type="list" allowBlank="1" showInputMessage="1" showErrorMessage="1" sqref="A9" xr:uid="{00000000-0002-0000-0700-000000000000}">
      <formula1>$A$15:$A$38</formula1>
    </dataValidation>
    <dataValidation type="list" allowBlank="1" showInputMessage="1" showErrorMessage="1" sqref="A3" xr:uid="{00000000-0002-0000-0700-000001000000}">
      <formula1>$D$3:$D$11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0"/>
  <sheetViews>
    <sheetView topLeftCell="A135" workbookViewId="0">
      <selection activeCell="B135" sqref="B135"/>
    </sheetView>
  </sheetViews>
  <sheetFormatPr defaultRowHeight="14.5" x14ac:dyDescent="0.35"/>
  <cols>
    <col min="1" max="1" width="5.1796875" bestFit="1" customWidth="1"/>
    <col min="2" max="2" width="8.54296875" bestFit="1" customWidth="1"/>
    <col min="3" max="3" width="16.1796875" bestFit="1" customWidth="1"/>
    <col min="4" max="4" width="14.81640625" bestFit="1" customWidth="1"/>
    <col min="5" max="5" width="15.54296875" bestFit="1" customWidth="1"/>
    <col min="6" max="6" width="16.7265625" bestFit="1" customWidth="1"/>
    <col min="7" max="7" width="7.54296875" bestFit="1" customWidth="1"/>
    <col min="8" max="8" width="16.54296875" bestFit="1" customWidth="1"/>
    <col min="9" max="9" width="81.1796875" bestFit="1" customWidth="1"/>
    <col min="10" max="10" width="22" bestFit="1" customWidth="1"/>
    <col min="11" max="11" width="21.7265625" bestFit="1" customWidth="1"/>
    <col min="12" max="12" width="12.54296875" bestFit="1" customWidth="1"/>
    <col min="13" max="13" width="10.81640625" bestFit="1" customWidth="1"/>
  </cols>
  <sheetData>
    <row r="1" spans="1:13" x14ac:dyDescent="0.35">
      <c r="A1" t="s">
        <v>87</v>
      </c>
      <c r="B1" t="s">
        <v>1</v>
      </c>
      <c r="C1" t="s">
        <v>500</v>
      </c>
      <c r="D1" t="s">
        <v>266</v>
      </c>
      <c r="E1" t="s">
        <v>267</v>
      </c>
      <c r="F1" t="s">
        <v>401</v>
      </c>
      <c r="G1" t="s">
        <v>268</v>
      </c>
      <c r="H1" t="s">
        <v>269</v>
      </c>
      <c r="I1" t="s">
        <v>270</v>
      </c>
      <c r="J1" t="s">
        <v>271</v>
      </c>
      <c r="K1" t="s">
        <v>272</v>
      </c>
      <c r="L1" t="s">
        <v>686</v>
      </c>
      <c r="M1" t="s">
        <v>12</v>
      </c>
    </row>
    <row r="2" spans="1:13" x14ac:dyDescent="0.35">
      <c r="A2">
        <v>157</v>
      </c>
      <c r="B2" s="72" t="s">
        <v>273</v>
      </c>
      <c r="C2" s="72" t="s">
        <v>2</v>
      </c>
      <c r="D2" s="72" t="s">
        <v>21</v>
      </c>
      <c r="E2" s="72" t="s">
        <v>50</v>
      </c>
      <c r="F2" s="72" t="s">
        <v>50</v>
      </c>
      <c r="G2" s="72" t="s">
        <v>383</v>
      </c>
      <c r="H2" s="72" t="s">
        <v>800</v>
      </c>
      <c r="I2" s="72" t="s">
        <v>689</v>
      </c>
      <c r="J2" s="73"/>
      <c r="K2" s="73"/>
      <c r="L2" s="72" t="s">
        <v>687</v>
      </c>
      <c r="M2" s="72" t="s">
        <v>688</v>
      </c>
    </row>
    <row r="3" spans="1:13" x14ac:dyDescent="0.35">
      <c r="A3">
        <v>163</v>
      </c>
      <c r="B3" s="72" t="s">
        <v>273</v>
      </c>
      <c r="C3" s="72" t="s">
        <v>2</v>
      </c>
      <c r="D3" s="72" t="s">
        <v>21</v>
      </c>
      <c r="E3" s="72" t="s">
        <v>95</v>
      </c>
      <c r="F3" s="72" t="s">
        <v>95</v>
      </c>
      <c r="G3" s="72" t="s">
        <v>734</v>
      </c>
      <c r="H3" s="72" t="s">
        <v>801</v>
      </c>
      <c r="I3" s="72" t="s">
        <v>735</v>
      </c>
      <c r="J3" s="73"/>
      <c r="K3" s="73"/>
      <c r="L3" s="72" t="s">
        <v>687</v>
      </c>
      <c r="M3" s="72" t="s">
        <v>688</v>
      </c>
    </row>
    <row r="4" spans="1:13" x14ac:dyDescent="0.35">
      <c r="A4">
        <v>161</v>
      </c>
      <c r="B4" s="72" t="s">
        <v>273</v>
      </c>
      <c r="C4" s="72" t="s">
        <v>2</v>
      </c>
      <c r="D4" s="72" t="s">
        <v>21</v>
      </c>
      <c r="E4" s="72" t="s">
        <v>95</v>
      </c>
      <c r="F4" s="72" t="s">
        <v>95</v>
      </c>
      <c r="G4" s="72" t="s">
        <v>383</v>
      </c>
      <c r="H4" s="72" t="s">
        <v>802</v>
      </c>
      <c r="I4" s="72" t="s">
        <v>691</v>
      </c>
      <c r="J4" s="73"/>
      <c r="K4" s="73"/>
      <c r="L4" s="72" t="s">
        <v>687</v>
      </c>
      <c r="M4" s="72" t="s">
        <v>688</v>
      </c>
    </row>
    <row r="5" spans="1:13" x14ac:dyDescent="0.35">
      <c r="A5">
        <v>162</v>
      </c>
      <c r="B5" s="72" t="s">
        <v>273</v>
      </c>
      <c r="C5" s="72" t="s">
        <v>2</v>
      </c>
      <c r="D5" s="72" t="s">
        <v>21</v>
      </c>
      <c r="E5" s="72" t="s">
        <v>95</v>
      </c>
      <c r="F5" s="72" t="s">
        <v>95</v>
      </c>
      <c r="G5" s="72" t="s">
        <v>383</v>
      </c>
      <c r="H5" s="72" t="s">
        <v>803</v>
      </c>
      <c r="I5" s="72" t="s">
        <v>692</v>
      </c>
      <c r="J5" s="73"/>
      <c r="K5" s="73"/>
      <c r="L5" s="72" t="s">
        <v>687</v>
      </c>
      <c r="M5" s="72" t="s">
        <v>688</v>
      </c>
    </row>
    <row r="6" spans="1:13" x14ac:dyDescent="0.35">
      <c r="A6">
        <v>164</v>
      </c>
      <c r="B6" s="72" t="s">
        <v>273</v>
      </c>
      <c r="C6" s="72" t="s">
        <v>2</v>
      </c>
      <c r="D6" s="72" t="s">
        <v>21</v>
      </c>
      <c r="E6" s="72" t="s">
        <v>95</v>
      </c>
      <c r="F6" s="72" t="s">
        <v>95</v>
      </c>
      <c r="G6" s="72" t="s">
        <v>274</v>
      </c>
      <c r="H6" s="72" t="s">
        <v>804</v>
      </c>
      <c r="I6" s="72" t="s">
        <v>693</v>
      </c>
      <c r="J6" s="73"/>
      <c r="K6" s="73"/>
      <c r="L6" s="72" t="s">
        <v>687</v>
      </c>
      <c r="M6" s="72" t="s">
        <v>688</v>
      </c>
    </row>
    <row r="7" spans="1:13" x14ac:dyDescent="0.35">
      <c r="A7">
        <v>274</v>
      </c>
      <c r="B7" s="72" t="s">
        <v>273</v>
      </c>
      <c r="C7" s="72" t="s">
        <v>2</v>
      </c>
      <c r="D7" s="72" t="s">
        <v>21</v>
      </c>
      <c r="E7" s="72" t="s">
        <v>105</v>
      </c>
      <c r="F7" s="72" t="s">
        <v>105</v>
      </c>
      <c r="G7" s="72" t="s">
        <v>274</v>
      </c>
      <c r="H7" s="72" t="s">
        <v>805</v>
      </c>
      <c r="I7" s="72" t="s">
        <v>713</v>
      </c>
      <c r="J7" s="73"/>
      <c r="K7" s="73"/>
      <c r="L7" s="72" t="s">
        <v>687</v>
      </c>
      <c r="M7" s="72" t="s">
        <v>688</v>
      </c>
    </row>
    <row r="8" spans="1:13" x14ac:dyDescent="0.35">
      <c r="A8">
        <v>2</v>
      </c>
      <c r="B8" s="72" t="s">
        <v>273</v>
      </c>
      <c r="C8" s="72" t="s">
        <v>2</v>
      </c>
      <c r="D8" s="72" t="s">
        <v>21</v>
      </c>
      <c r="E8" s="72" t="s">
        <v>51</v>
      </c>
      <c r="F8" s="72" t="s">
        <v>51</v>
      </c>
      <c r="G8" s="72" t="s">
        <v>586</v>
      </c>
      <c r="H8" s="72" t="s">
        <v>587</v>
      </c>
      <c r="I8" s="72" t="s">
        <v>277</v>
      </c>
      <c r="J8" s="73"/>
      <c r="K8" s="73"/>
      <c r="L8" s="72"/>
      <c r="M8" s="72" t="s">
        <v>660</v>
      </c>
    </row>
    <row r="9" spans="1:13" x14ac:dyDescent="0.35">
      <c r="A9">
        <v>1</v>
      </c>
      <c r="B9" s="72" t="s">
        <v>273</v>
      </c>
      <c r="C9" s="72" t="s">
        <v>2</v>
      </c>
      <c r="D9" s="72" t="s">
        <v>21</v>
      </c>
      <c r="E9" s="72" t="s">
        <v>51</v>
      </c>
      <c r="F9" s="72" t="s">
        <v>51</v>
      </c>
      <c r="G9" s="72" t="s">
        <v>274</v>
      </c>
      <c r="H9" s="72" t="s">
        <v>561</v>
      </c>
      <c r="I9" s="72" t="s">
        <v>276</v>
      </c>
      <c r="J9" s="73"/>
      <c r="K9" s="73"/>
      <c r="L9" s="72"/>
      <c r="M9" s="72" t="s">
        <v>660</v>
      </c>
    </row>
    <row r="10" spans="1:13" x14ac:dyDescent="0.35">
      <c r="A10">
        <v>3</v>
      </c>
      <c r="B10" s="72" t="s">
        <v>273</v>
      </c>
      <c r="C10" s="72" t="s">
        <v>2</v>
      </c>
      <c r="D10" s="72" t="s">
        <v>21</v>
      </c>
      <c r="E10" s="72" t="s">
        <v>52</v>
      </c>
      <c r="F10" s="72" t="s">
        <v>52</v>
      </c>
      <c r="G10" s="72" t="s">
        <v>278</v>
      </c>
      <c r="H10" s="72" t="s">
        <v>562</v>
      </c>
      <c r="I10" s="72" t="s">
        <v>279</v>
      </c>
      <c r="J10" s="73">
        <v>43647</v>
      </c>
      <c r="K10" s="73">
        <v>43647</v>
      </c>
      <c r="L10" s="72"/>
      <c r="M10" s="72" t="s">
        <v>660</v>
      </c>
    </row>
    <row r="11" spans="1:13" x14ac:dyDescent="0.35">
      <c r="A11">
        <v>7</v>
      </c>
      <c r="B11" s="72" t="s">
        <v>273</v>
      </c>
      <c r="C11" s="72" t="s">
        <v>2</v>
      </c>
      <c r="D11" s="72" t="s">
        <v>21</v>
      </c>
      <c r="E11" s="72" t="s">
        <v>95</v>
      </c>
      <c r="F11" s="72" t="s">
        <v>95</v>
      </c>
      <c r="G11" s="72" t="s">
        <v>278</v>
      </c>
      <c r="H11" s="72" t="s">
        <v>565</v>
      </c>
      <c r="I11" s="72" t="s">
        <v>283</v>
      </c>
      <c r="J11" s="73">
        <v>43586</v>
      </c>
      <c r="K11" s="73">
        <v>43586</v>
      </c>
      <c r="L11" s="72"/>
      <c r="M11" s="72" t="s">
        <v>660</v>
      </c>
    </row>
    <row r="12" spans="1:13" x14ac:dyDescent="0.35">
      <c r="A12">
        <v>6</v>
      </c>
      <c r="B12" s="72" t="s">
        <v>273</v>
      </c>
      <c r="C12" s="72" t="s">
        <v>2</v>
      </c>
      <c r="D12" s="72" t="s">
        <v>21</v>
      </c>
      <c r="E12" s="72" t="s">
        <v>95</v>
      </c>
      <c r="F12" s="72" t="s">
        <v>95</v>
      </c>
      <c r="G12" s="72" t="s">
        <v>586</v>
      </c>
      <c r="H12" s="72" t="s">
        <v>588</v>
      </c>
      <c r="I12" s="72" t="s">
        <v>282</v>
      </c>
      <c r="J12" s="73">
        <v>43586</v>
      </c>
      <c r="K12" s="73">
        <v>43586</v>
      </c>
      <c r="L12" s="72"/>
      <c r="M12" s="72" t="s">
        <v>660</v>
      </c>
    </row>
    <row r="13" spans="1:13" x14ac:dyDescent="0.35">
      <c r="A13">
        <v>8</v>
      </c>
      <c r="B13" s="72" t="s">
        <v>273</v>
      </c>
      <c r="C13" s="72" t="s">
        <v>2</v>
      </c>
      <c r="D13" s="72" t="s">
        <v>21</v>
      </c>
      <c r="E13" s="72" t="s">
        <v>101</v>
      </c>
      <c r="F13" s="72" t="s">
        <v>101</v>
      </c>
      <c r="G13" s="72" t="s">
        <v>274</v>
      </c>
      <c r="H13" s="72" t="s">
        <v>566</v>
      </c>
      <c r="I13" s="72" t="s">
        <v>284</v>
      </c>
      <c r="J13" s="73">
        <v>43617</v>
      </c>
      <c r="K13" s="73">
        <v>43647</v>
      </c>
      <c r="L13" s="72"/>
      <c r="M13" s="72" t="s">
        <v>660</v>
      </c>
    </row>
    <row r="14" spans="1:13" x14ac:dyDescent="0.35">
      <c r="A14">
        <v>10</v>
      </c>
      <c r="B14" s="72" t="s">
        <v>273</v>
      </c>
      <c r="C14" s="72" t="s">
        <v>2</v>
      </c>
      <c r="D14" s="72" t="s">
        <v>21</v>
      </c>
      <c r="E14" s="72" t="s">
        <v>107</v>
      </c>
      <c r="F14" s="72" t="s">
        <v>107</v>
      </c>
      <c r="G14" s="72" t="s">
        <v>586</v>
      </c>
      <c r="H14" s="72" t="s">
        <v>589</v>
      </c>
      <c r="I14" s="72" t="s">
        <v>286</v>
      </c>
      <c r="J14" s="73">
        <v>43628</v>
      </c>
      <c r="K14" s="73">
        <v>43628</v>
      </c>
      <c r="L14" s="72"/>
      <c r="M14" s="72" t="s">
        <v>660</v>
      </c>
    </row>
    <row r="15" spans="1:13" x14ac:dyDescent="0.35">
      <c r="A15">
        <v>11</v>
      </c>
      <c r="B15" s="72" t="s">
        <v>273</v>
      </c>
      <c r="C15" s="72" t="s">
        <v>2</v>
      </c>
      <c r="D15" s="72" t="s">
        <v>21</v>
      </c>
      <c r="E15" s="72" t="s">
        <v>109</v>
      </c>
      <c r="F15" s="72" t="s">
        <v>109</v>
      </c>
      <c r="G15" s="72" t="s">
        <v>383</v>
      </c>
      <c r="H15" s="72" t="s">
        <v>568</v>
      </c>
      <c r="I15" s="72" t="s">
        <v>287</v>
      </c>
      <c r="J15" s="73">
        <v>43647</v>
      </c>
      <c r="K15" s="73">
        <v>43647</v>
      </c>
      <c r="L15" s="72"/>
      <c r="M15" s="72" t="s">
        <v>660</v>
      </c>
    </row>
    <row r="16" spans="1:13" x14ac:dyDescent="0.35">
      <c r="A16">
        <v>12</v>
      </c>
      <c r="B16" s="72" t="s">
        <v>273</v>
      </c>
      <c r="C16" s="72" t="s">
        <v>2</v>
      </c>
      <c r="D16" s="72" t="s">
        <v>21</v>
      </c>
      <c r="E16" s="72" t="s">
        <v>109</v>
      </c>
      <c r="F16" s="72" t="s">
        <v>109</v>
      </c>
      <c r="G16" s="72" t="s">
        <v>586</v>
      </c>
      <c r="H16" s="72" t="s">
        <v>590</v>
      </c>
      <c r="I16" s="72" t="s">
        <v>288</v>
      </c>
      <c r="J16" s="73">
        <v>43617</v>
      </c>
      <c r="K16" s="73">
        <v>43617</v>
      </c>
      <c r="L16" s="72"/>
      <c r="M16" s="72" t="s">
        <v>660</v>
      </c>
    </row>
    <row r="17" spans="1:13" x14ac:dyDescent="0.35">
      <c r="A17">
        <v>14</v>
      </c>
      <c r="B17" s="72" t="s">
        <v>273</v>
      </c>
      <c r="C17" s="72" t="s">
        <v>2</v>
      </c>
      <c r="D17" s="72" t="s">
        <v>21</v>
      </c>
      <c r="E17" s="72" t="s">
        <v>109</v>
      </c>
      <c r="F17" s="72" t="s">
        <v>109</v>
      </c>
      <c r="G17" s="72" t="s">
        <v>586</v>
      </c>
      <c r="H17" s="72" t="s">
        <v>592</v>
      </c>
      <c r="I17" s="72" t="s">
        <v>290</v>
      </c>
      <c r="J17" s="73">
        <v>43646</v>
      </c>
      <c r="K17" s="73">
        <v>43646</v>
      </c>
      <c r="L17" s="72"/>
      <c r="M17" s="72" t="s">
        <v>660</v>
      </c>
    </row>
    <row r="18" spans="1:13" x14ac:dyDescent="0.35">
      <c r="A18">
        <v>16</v>
      </c>
      <c r="B18" s="72" t="s">
        <v>273</v>
      </c>
      <c r="C18" s="72" t="s">
        <v>2</v>
      </c>
      <c r="D18" s="72" t="s">
        <v>21</v>
      </c>
      <c r="E18" s="72" t="s">
        <v>110</v>
      </c>
      <c r="F18" s="72" t="s">
        <v>110</v>
      </c>
      <c r="G18" s="72" t="s">
        <v>586</v>
      </c>
      <c r="H18" s="72" t="s">
        <v>593</v>
      </c>
      <c r="I18" s="72" t="s">
        <v>293</v>
      </c>
      <c r="J18" s="73">
        <v>43602</v>
      </c>
      <c r="K18" s="73">
        <v>43630</v>
      </c>
      <c r="L18" s="72"/>
      <c r="M18" s="72" t="s">
        <v>660</v>
      </c>
    </row>
    <row r="19" spans="1:13" x14ac:dyDescent="0.35">
      <c r="A19">
        <v>4</v>
      </c>
      <c r="B19" s="72" t="s">
        <v>273</v>
      </c>
      <c r="C19" s="72" t="s">
        <v>2</v>
      </c>
      <c r="D19" s="72" t="s">
        <v>21</v>
      </c>
      <c r="E19" s="72" t="s">
        <v>91</v>
      </c>
      <c r="F19" s="72" t="s">
        <v>91</v>
      </c>
      <c r="G19" s="72" t="s">
        <v>274</v>
      </c>
      <c r="H19" s="72" t="s">
        <v>563</v>
      </c>
      <c r="I19" s="72" t="s">
        <v>280</v>
      </c>
      <c r="J19" s="73">
        <v>43709</v>
      </c>
      <c r="K19" s="73">
        <v>43709</v>
      </c>
      <c r="L19" s="72"/>
      <c r="M19" s="72" t="s">
        <v>690</v>
      </c>
    </row>
    <row r="20" spans="1:13" x14ac:dyDescent="0.35">
      <c r="A20">
        <v>5</v>
      </c>
      <c r="B20" s="72" t="s">
        <v>273</v>
      </c>
      <c r="C20" s="72" t="s">
        <v>2</v>
      </c>
      <c r="D20" s="72" t="s">
        <v>21</v>
      </c>
      <c r="E20" s="72" t="s">
        <v>93</v>
      </c>
      <c r="F20" s="72" t="s">
        <v>93</v>
      </c>
      <c r="G20" s="72" t="s">
        <v>274</v>
      </c>
      <c r="H20" s="72" t="s">
        <v>564</v>
      </c>
      <c r="I20" s="72" t="s">
        <v>281</v>
      </c>
      <c r="J20" s="73">
        <v>43677</v>
      </c>
      <c r="K20" s="73">
        <v>43677</v>
      </c>
      <c r="L20" s="72"/>
      <c r="M20" s="72" t="s">
        <v>690</v>
      </c>
    </row>
    <row r="21" spans="1:13" x14ac:dyDescent="0.35">
      <c r="A21">
        <v>9</v>
      </c>
      <c r="B21" s="72" t="s">
        <v>273</v>
      </c>
      <c r="C21" s="72" t="s">
        <v>2</v>
      </c>
      <c r="D21" s="72" t="s">
        <v>21</v>
      </c>
      <c r="E21" s="72" t="s">
        <v>107</v>
      </c>
      <c r="F21" s="72" t="s">
        <v>107</v>
      </c>
      <c r="G21" s="72" t="s">
        <v>383</v>
      </c>
      <c r="H21" s="72" t="s">
        <v>567</v>
      </c>
      <c r="I21" s="72" t="s">
        <v>285</v>
      </c>
      <c r="J21" s="73">
        <v>43647</v>
      </c>
      <c r="K21" s="73">
        <v>43647</v>
      </c>
      <c r="L21" s="72"/>
      <c r="M21" s="72" t="s">
        <v>694</v>
      </c>
    </row>
    <row r="22" spans="1:13" x14ac:dyDescent="0.35">
      <c r="A22">
        <v>13</v>
      </c>
      <c r="B22" s="72" t="s">
        <v>273</v>
      </c>
      <c r="C22" s="72" t="s">
        <v>2</v>
      </c>
      <c r="D22" s="72" t="s">
        <v>21</v>
      </c>
      <c r="E22" s="72" t="s">
        <v>109</v>
      </c>
      <c r="F22" s="72" t="s">
        <v>109</v>
      </c>
      <c r="G22" s="72" t="s">
        <v>586</v>
      </c>
      <c r="H22" s="72" t="s">
        <v>591</v>
      </c>
      <c r="I22" s="72" t="s">
        <v>289</v>
      </c>
      <c r="J22" s="73">
        <v>43617</v>
      </c>
      <c r="K22" s="73">
        <v>43637</v>
      </c>
      <c r="L22" s="72"/>
      <c r="M22" s="72" t="s">
        <v>694</v>
      </c>
    </row>
    <row r="23" spans="1:13" x14ac:dyDescent="0.35">
      <c r="A23">
        <v>15</v>
      </c>
      <c r="B23" s="72" t="s">
        <v>273</v>
      </c>
      <c r="C23" s="72" t="s">
        <v>2</v>
      </c>
      <c r="D23" s="72" t="s">
        <v>21</v>
      </c>
      <c r="E23" s="72" t="s">
        <v>110</v>
      </c>
      <c r="F23" s="72" t="s">
        <v>110</v>
      </c>
      <c r="G23" s="72" t="s">
        <v>383</v>
      </c>
      <c r="H23" s="72" t="s">
        <v>569</v>
      </c>
      <c r="I23" s="72" t="s">
        <v>292</v>
      </c>
      <c r="J23" s="73">
        <v>43585</v>
      </c>
      <c r="K23" s="73">
        <v>43630</v>
      </c>
      <c r="L23" s="72"/>
      <c r="M23" s="72" t="s">
        <v>694</v>
      </c>
    </row>
    <row r="24" spans="1:13" x14ac:dyDescent="0.35">
      <c r="A24">
        <v>136</v>
      </c>
      <c r="B24" s="72" t="s">
        <v>514</v>
      </c>
      <c r="C24" s="72" t="s">
        <v>2</v>
      </c>
      <c r="D24" s="72" t="s">
        <v>21</v>
      </c>
      <c r="E24" s="72"/>
      <c r="F24" s="72"/>
      <c r="G24" s="72" t="s">
        <v>515</v>
      </c>
      <c r="H24" s="72" t="s">
        <v>516</v>
      </c>
      <c r="I24" s="72" t="s">
        <v>517</v>
      </c>
      <c r="J24" s="73"/>
      <c r="K24" s="73"/>
      <c r="L24" s="72"/>
      <c r="M24" s="72"/>
    </row>
    <row r="25" spans="1:13" x14ac:dyDescent="0.35">
      <c r="A25">
        <v>130</v>
      </c>
      <c r="B25" s="72" t="s">
        <v>514</v>
      </c>
      <c r="C25" s="72" t="s">
        <v>2</v>
      </c>
      <c r="D25" s="72" t="s">
        <v>21</v>
      </c>
      <c r="E25" s="72"/>
      <c r="F25" s="72"/>
      <c r="G25" s="72" t="s">
        <v>515</v>
      </c>
      <c r="H25" s="72" t="s">
        <v>518</v>
      </c>
      <c r="I25" s="72" t="s">
        <v>519</v>
      </c>
      <c r="J25" s="73"/>
      <c r="K25" s="73"/>
      <c r="L25" s="72"/>
      <c r="M25" s="72"/>
    </row>
    <row r="26" spans="1:13" x14ac:dyDescent="0.35">
      <c r="A26">
        <v>131</v>
      </c>
      <c r="B26" s="72" t="s">
        <v>514</v>
      </c>
      <c r="C26" s="72" t="s">
        <v>2</v>
      </c>
      <c r="D26" s="72" t="s">
        <v>21</v>
      </c>
      <c r="E26" s="72"/>
      <c r="F26" s="72"/>
      <c r="G26" s="72" t="s">
        <v>515</v>
      </c>
      <c r="H26" s="72" t="s">
        <v>520</v>
      </c>
      <c r="I26" s="72" t="s">
        <v>521</v>
      </c>
      <c r="J26" s="73"/>
      <c r="K26" s="73"/>
      <c r="L26" s="72"/>
      <c r="M26" s="72"/>
    </row>
    <row r="27" spans="1:13" x14ac:dyDescent="0.35">
      <c r="A27">
        <v>132</v>
      </c>
      <c r="B27" s="72" t="s">
        <v>514</v>
      </c>
      <c r="C27" s="72" t="s">
        <v>2</v>
      </c>
      <c r="D27" s="72" t="s">
        <v>21</v>
      </c>
      <c r="E27" s="72"/>
      <c r="F27" s="72"/>
      <c r="G27" s="72" t="s">
        <v>515</v>
      </c>
      <c r="H27" s="72" t="s">
        <v>522</v>
      </c>
      <c r="I27" s="72" t="s">
        <v>523</v>
      </c>
      <c r="J27" s="73"/>
      <c r="K27" s="73"/>
      <c r="L27" s="72"/>
      <c r="M27" s="72"/>
    </row>
    <row r="28" spans="1:13" x14ac:dyDescent="0.35">
      <c r="A28">
        <v>133</v>
      </c>
      <c r="B28" s="72" t="s">
        <v>514</v>
      </c>
      <c r="C28" s="72" t="s">
        <v>2</v>
      </c>
      <c r="D28" s="72" t="s">
        <v>21</v>
      </c>
      <c r="E28" s="72"/>
      <c r="F28" s="72"/>
      <c r="G28" s="72" t="s">
        <v>515</v>
      </c>
      <c r="H28" s="72" t="s">
        <v>524</v>
      </c>
      <c r="I28" s="72" t="s">
        <v>313</v>
      </c>
      <c r="J28" s="73"/>
      <c r="K28" s="73"/>
      <c r="L28" s="72"/>
      <c r="M28" s="72"/>
    </row>
    <row r="29" spans="1:13" x14ac:dyDescent="0.35">
      <c r="A29">
        <v>134</v>
      </c>
      <c r="B29" s="72" t="s">
        <v>514</v>
      </c>
      <c r="C29" s="72" t="s">
        <v>2</v>
      </c>
      <c r="D29" s="72" t="s">
        <v>21</v>
      </c>
      <c r="E29" s="72"/>
      <c r="F29" s="72"/>
      <c r="G29" s="72" t="s">
        <v>515</v>
      </c>
      <c r="H29" s="72" t="s">
        <v>525</v>
      </c>
      <c r="I29" s="72" t="s">
        <v>526</v>
      </c>
      <c r="J29" s="73"/>
      <c r="K29" s="73"/>
      <c r="L29" s="72"/>
      <c r="M29" s="72"/>
    </row>
    <row r="30" spans="1:13" x14ac:dyDescent="0.35">
      <c r="A30">
        <v>135</v>
      </c>
      <c r="B30" s="72" t="s">
        <v>514</v>
      </c>
      <c r="C30" s="72" t="s">
        <v>2</v>
      </c>
      <c r="D30" s="72" t="s">
        <v>21</v>
      </c>
      <c r="E30" s="72"/>
      <c r="F30" s="72"/>
      <c r="G30" s="72" t="s">
        <v>515</v>
      </c>
      <c r="H30" s="72" t="s">
        <v>527</v>
      </c>
      <c r="I30" s="72" t="s">
        <v>528</v>
      </c>
      <c r="J30" s="73"/>
      <c r="K30" s="73"/>
      <c r="L30" s="72"/>
      <c r="M30" s="72"/>
    </row>
    <row r="31" spans="1:13" x14ac:dyDescent="0.35">
      <c r="A31">
        <v>129</v>
      </c>
      <c r="B31" s="72" t="s">
        <v>514</v>
      </c>
      <c r="C31" s="72" t="s">
        <v>2</v>
      </c>
      <c r="D31" s="72" t="s">
        <v>21</v>
      </c>
      <c r="E31" s="72"/>
      <c r="F31" s="72"/>
      <c r="G31" s="72" t="s">
        <v>529</v>
      </c>
      <c r="H31" s="72" t="s">
        <v>530</v>
      </c>
      <c r="I31" s="72" t="s">
        <v>531</v>
      </c>
      <c r="J31" s="73"/>
      <c r="K31" s="73"/>
      <c r="L31" s="72"/>
      <c r="M31" s="72"/>
    </row>
    <row r="32" spans="1:13" x14ac:dyDescent="0.35">
      <c r="A32">
        <v>117</v>
      </c>
      <c r="B32" s="72" t="s">
        <v>514</v>
      </c>
      <c r="C32" s="72" t="s">
        <v>2</v>
      </c>
      <c r="D32" s="72" t="s">
        <v>21</v>
      </c>
      <c r="E32" s="72"/>
      <c r="F32" s="72"/>
      <c r="G32" s="72" t="s">
        <v>576</v>
      </c>
      <c r="H32" s="72" t="s">
        <v>577</v>
      </c>
      <c r="I32" s="72" t="s">
        <v>539</v>
      </c>
      <c r="J32" s="73"/>
      <c r="K32" s="73"/>
      <c r="L32" s="72"/>
      <c r="M32" s="72"/>
    </row>
    <row r="33" spans="1:13" x14ac:dyDescent="0.35">
      <c r="A33">
        <v>112</v>
      </c>
      <c r="B33" s="72" t="s">
        <v>514</v>
      </c>
      <c r="C33" s="72" t="s">
        <v>2</v>
      </c>
      <c r="D33" s="72" t="s">
        <v>21</v>
      </c>
      <c r="E33" s="72"/>
      <c r="F33" s="72"/>
      <c r="G33" s="72" t="s">
        <v>576</v>
      </c>
      <c r="H33" s="72" t="s">
        <v>578</v>
      </c>
      <c r="I33" s="72" t="s">
        <v>534</v>
      </c>
      <c r="J33" s="73"/>
      <c r="K33" s="73"/>
      <c r="L33" s="72"/>
      <c r="M33" s="72"/>
    </row>
    <row r="34" spans="1:13" x14ac:dyDescent="0.35">
      <c r="A34">
        <v>113</v>
      </c>
      <c r="B34" s="72" t="s">
        <v>514</v>
      </c>
      <c r="C34" s="72" t="s">
        <v>2</v>
      </c>
      <c r="D34" s="72" t="s">
        <v>21</v>
      </c>
      <c r="E34" s="72"/>
      <c r="F34" s="72"/>
      <c r="G34" s="72" t="s">
        <v>576</v>
      </c>
      <c r="H34" s="72" t="s">
        <v>579</v>
      </c>
      <c r="I34" s="72" t="s">
        <v>535</v>
      </c>
      <c r="J34" s="73"/>
      <c r="K34" s="73"/>
      <c r="L34" s="72"/>
      <c r="M34" s="72"/>
    </row>
    <row r="35" spans="1:13" x14ac:dyDescent="0.35">
      <c r="A35">
        <v>114</v>
      </c>
      <c r="B35" s="72" t="s">
        <v>514</v>
      </c>
      <c r="C35" s="72" t="s">
        <v>2</v>
      </c>
      <c r="D35" s="72" t="s">
        <v>21</v>
      </c>
      <c r="E35" s="72"/>
      <c r="F35" s="72"/>
      <c r="G35" s="72" t="s">
        <v>576</v>
      </c>
      <c r="H35" s="72" t="s">
        <v>580</v>
      </c>
      <c r="I35" s="72" t="s">
        <v>536</v>
      </c>
      <c r="J35" s="73"/>
      <c r="K35" s="73"/>
      <c r="L35" s="72"/>
      <c r="M35" s="72"/>
    </row>
    <row r="36" spans="1:13" x14ac:dyDescent="0.35">
      <c r="A36">
        <v>118</v>
      </c>
      <c r="B36" s="72" t="s">
        <v>514</v>
      </c>
      <c r="C36" s="72" t="s">
        <v>2</v>
      </c>
      <c r="D36" s="72" t="s">
        <v>21</v>
      </c>
      <c r="E36" s="72"/>
      <c r="F36" s="72"/>
      <c r="G36" s="72" t="s">
        <v>576</v>
      </c>
      <c r="H36" s="72" t="s">
        <v>581</v>
      </c>
      <c r="I36" s="72" t="s">
        <v>540</v>
      </c>
      <c r="J36" s="73"/>
      <c r="K36" s="73"/>
      <c r="L36" s="72"/>
      <c r="M36" s="72"/>
    </row>
    <row r="37" spans="1:13" x14ac:dyDescent="0.35">
      <c r="A37">
        <v>115</v>
      </c>
      <c r="B37" s="72" t="s">
        <v>514</v>
      </c>
      <c r="C37" s="72" t="s">
        <v>2</v>
      </c>
      <c r="D37" s="72" t="s">
        <v>21</v>
      </c>
      <c r="E37" s="72"/>
      <c r="F37" s="72"/>
      <c r="G37" s="72" t="s">
        <v>576</v>
      </c>
      <c r="H37" s="72" t="s">
        <v>582</v>
      </c>
      <c r="I37" s="72" t="s">
        <v>537</v>
      </c>
      <c r="J37" s="73"/>
      <c r="K37" s="73"/>
      <c r="L37" s="72"/>
      <c r="M37" s="72"/>
    </row>
    <row r="38" spans="1:13" x14ac:dyDescent="0.35">
      <c r="A38">
        <v>116</v>
      </c>
      <c r="B38" s="72" t="s">
        <v>514</v>
      </c>
      <c r="C38" s="72" t="s">
        <v>2</v>
      </c>
      <c r="D38" s="72" t="s">
        <v>21</v>
      </c>
      <c r="E38" s="72"/>
      <c r="F38" s="72"/>
      <c r="G38" s="72" t="s">
        <v>583</v>
      </c>
      <c r="H38" s="72" t="s">
        <v>584</v>
      </c>
      <c r="I38" s="72" t="s">
        <v>538</v>
      </c>
      <c r="J38" s="73"/>
      <c r="K38" s="73"/>
      <c r="L38" s="72"/>
      <c r="M38" s="72"/>
    </row>
    <row r="39" spans="1:13" x14ac:dyDescent="0.35">
      <c r="A39">
        <v>110</v>
      </c>
      <c r="B39" s="72" t="s">
        <v>514</v>
      </c>
      <c r="C39" s="72" t="s">
        <v>2</v>
      </c>
      <c r="D39" s="72" t="s">
        <v>21</v>
      </c>
      <c r="E39" s="72"/>
      <c r="F39" s="72"/>
      <c r="G39" s="72" t="s">
        <v>291</v>
      </c>
      <c r="H39" s="72" t="s">
        <v>585</v>
      </c>
      <c r="I39" s="72"/>
      <c r="J39" s="73"/>
      <c r="K39" s="73"/>
      <c r="L39" s="72"/>
      <c r="M39" s="72"/>
    </row>
    <row r="40" spans="1:13" x14ac:dyDescent="0.35">
      <c r="A40">
        <v>111</v>
      </c>
      <c r="B40" s="72" t="s">
        <v>514</v>
      </c>
      <c r="C40" s="72" t="s">
        <v>2</v>
      </c>
      <c r="D40" s="72" t="s">
        <v>21</v>
      </c>
      <c r="E40" s="72"/>
      <c r="F40" s="72"/>
      <c r="G40" s="72" t="s">
        <v>576</v>
      </c>
      <c r="H40" s="72" t="s">
        <v>532</v>
      </c>
      <c r="I40" s="72" t="s">
        <v>533</v>
      </c>
      <c r="J40" s="73"/>
      <c r="K40" s="73"/>
      <c r="L40" s="72"/>
      <c r="M40" s="72"/>
    </row>
    <row r="41" spans="1:13" x14ac:dyDescent="0.35">
      <c r="A41">
        <v>137</v>
      </c>
      <c r="B41" s="72" t="s">
        <v>514</v>
      </c>
      <c r="C41" s="72" t="s">
        <v>2</v>
      </c>
      <c r="D41" s="72" t="s">
        <v>21</v>
      </c>
      <c r="E41" s="72"/>
      <c r="F41" s="72"/>
      <c r="G41" s="72" t="s">
        <v>541</v>
      </c>
      <c r="H41" s="72" t="s">
        <v>542</v>
      </c>
      <c r="I41" s="72" t="s">
        <v>543</v>
      </c>
      <c r="J41" s="73"/>
      <c r="K41" s="73"/>
      <c r="L41" s="72"/>
      <c r="M41" s="72"/>
    </row>
    <row r="42" spans="1:13" x14ac:dyDescent="0.35">
      <c r="A42">
        <v>128</v>
      </c>
      <c r="B42" s="72" t="s">
        <v>514</v>
      </c>
      <c r="C42" s="72" t="s">
        <v>2</v>
      </c>
      <c r="D42" s="72" t="s">
        <v>21</v>
      </c>
      <c r="E42" s="72"/>
      <c r="F42" s="72"/>
      <c r="G42" s="72" t="s">
        <v>274</v>
      </c>
      <c r="H42" s="72" t="s">
        <v>275</v>
      </c>
      <c r="I42" s="72"/>
      <c r="J42" s="73"/>
      <c r="K42" s="73"/>
      <c r="L42" s="72"/>
      <c r="M42" s="72"/>
    </row>
    <row r="43" spans="1:13" x14ac:dyDescent="0.35">
      <c r="A43">
        <v>119</v>
      </c>
      <c r="B43" s="72" t="s">
        <v>514</v>
      </c>
      <c r="C43" s="72" t="s">
        <v>2</v>
      </c>
      <c r="D43" s="72" t="s">
        <v>21</v>
      </c>
      <c r="E43" s="72"/>
      <c r="F43" s="72"/>
      <c r="G43" s="72" t="s">
        <v>274</v>
      </c>
      <c r="H43" s="72" t="s">
        <v>545</v>
      </c>
      <c r="I43" s="72" t="s">
        <v>546</v>
      </c>
      <c r="J43" s="73"/>
      <c r="K43" s="73"/>
      <c r="L43" s="72"/>
      <c r="M43" s="72"/>
    </row>
    <row r="44" spans="1:13" x14ac:dyDescent="0.35">
      <c r="A44">
        <v>120</v>
      </c>
      <c r="B44" s="72" t="s">
        <v>514</v>
      </c>
      <c r="C44" s="72" t="s">
        <v>2</v>
      </c>
      <c r="D44" s="72" t="s">
        <v>21</v>
      </c>
      <c r="E44" s="72"/>
      <c r="F44" s="72"/>
      <c r="G44" s="72" t="s">
        <v>274</v>
      </c>
      <c r="H44" s="72" t="s">
        <v>548</v>
      </c>
      <c r="I44" s="72" t="s">
        <v>550</v>
      </c>
      <c r="J44" s="73"/>
      <c r="K44" s="73"/>
      <c r="L44" s="72"/>
      <c r="M44" s="72"/>
    </row>
    <row r="45" spans="1:13" x14ac:dyDescent="0.35">
      <c r="A45">
        <v>121</v>
      </c>
      <c r="B45" s="72" t="s">
        <v>514</v>
      </c>
      <c r="C45" s="72" t="s">
        <v>2</v>
      </c>
      <c r="D45" s="72" t="s">
        <v>21</v>
      </c>
      <c r="E45" s="72"/>
      <c r="F45" s="72"/>
      <c r="G45" s="72" t="s">
        <v>274</v>
      </c>
      <c r="H45" s="72" t="s">
        <v>551</v>
      </c>
      <c r="I45" s="72" t="s">
        <v>552</v>
      </c>
      <c r="J45" s="73"/>
      <c r="K45" s="73"/>
      <c r="L45" s="72"/>
      <c r="M45" s="72"/>
    </row>
    <row r="46" spans="1:13" x14ac:dyDescent="0.35">
      <c r="A46">
        <v>122</v>
      </c>
      <c r="B46" s="72" t="s">
        <v>514</v>
      </c>
      <c r="C46" s="72" t="s">
        <v>2</v>
      </c>
      <c r="D46" s="72" t="s">
        <v>21</v>
      </c>
      <c r="E46" s="72"/>
      <c r="F46" s="72"/>
      <c r="G46" s="72" t="s">
        <v>274</v>
      </c>
      <c r="H46" s="72" t="s">
        <v>554</v>
      </c>
      <c r="I46" s="72" t="s">
        <v>556</v>
      </c>
      <c r="J46" s="73"/>
      <c r="K46" s="73"/>
      <c r="L46" s="72"/>
      <c r="M46" s="72"/>
    </row>
    <row r="47" spans="1:13" x14ac:dyDescent="0.35">
      <c r="A47">
        <v>123</v>
      </c>
      <c r="B47" s="72" t="s">
        <v>514</v>
      </c>
      <c r="C47" s="72" t="s">
        <v>2</v>
      </c>
      <c r="D47" s="72" t="s">
        <v>21</v>
      </c>
      <c r="E47" s="72"/>
      <c r="F47" s="72"/>
      <c r="G47" s="72" t="s">
        <v>274</v>
      </c>
      <c r="H47" s="72" t="s">
        <v>557</v>
      </c>
      <c r="I47" s="72" t="s">
        <v>558</v>
      </c>
      <c r="J47" s="73"/>
      <c r="K47" s="73"/>
      <c r="L47" s="72"/>
      <c r="M47" s="72"/>
    </row>
    <row r="48" spans="1:13" x14ac:dyDescent="0.35">
      <c r="A48">
        <v>124</v>
      </c>
      <c r="B48" s="72" t="s">
        <v>514</v>
      </c>
      <c r="C48" s="72" t="s">
        <v>2</v>
      </c>
      <c r="D48" s="72" t="s">
        <v>21</v>
      </c>
      <c r="E48" s="72"/>
      <c r="F48" s="72"/>
      <c r="G48" s="72" t="s">
        <v>274</v>
      </c>
      <c r="H48" s="72" t="s">
        <v>559</v>
      </c>
      <c r="I48" s="72" t="s">
        <v>560</v>
      </c>
      <c r="J48" s="73"/>
      <c r="K48" s="73"/>
      <c r="L48" s="72"/>
      <c r="M48" s="72"/>
    </row>
    <row r="49" spans="1:13" x14ac:dyDescent="0.35">
      <c r="A49">
        <v>21</v>
      </c>
      <c r="B49" s="72" t="s">
        <v>273</v>
      </c>
      <c r="C49" s="72" t="s">
        <v>112</v>
      </c>
      <c r="D49" s="72" t="s">
        <v>22</v>
      </c>
      <c r="E49" s="72" t="s">
        <v>294</v>
      </c>
      <c r="F49" s="72" t="s">
        <v>402</v>
      </c>
      <c r="G49" s="72" t="s">
        <v>586</v>
      </c>
      <c r="H49" s="72" t="s">
        <v>589</v>
      </c>
      <c r="I49" s="72" t="s">
        <v>301</v>
      </c>
      <c r="J49" s="73">
        <v>43628</v>
      </c>
      <c r="K49" s="73">
        <v>43628</v>
      </c>
      <c r="L49" s="72"/>
      <c r="M49" s="72" t="s">
        <v>688</v>
      </c>
    </row>
    <row r="50" spans="1:13" x14ac:dyDescent="0.35">
      <c r="A50">
        <v>22</v>
      </c>
      <c r="B50" s="72" t="s">
        <v>273</v>
      </c>
      <c r="C50" s="72" t="s">
        <v>112</v>
      </c>
      <c r="D50" s="72" t="s">
        <v>22</v>
      </c>
      <c r="E50" s="72" t="s">
        <v>294</v>
      </c>
      <c r="F50" s="72" t="s">
        <v>402</v>
      </c>
      <c r="G50" s="72" t="s">
        <v>586</v>
      </c>
      <c r="H50" s="72" t="s">
        <v>590</v>
      </c>
      <c r="I50" s="72" t="s">
        <v>302</v>
      </c>
      <c r="J50" s="73">
        <v>43628</v>
      </c>
      <c r="K50" s="73">
        <v>43628</v>
      </c>
      <c r="L50" s="72"/>
      <c r="M50" s="72" t="s">
        <v>688</v>
      </c>
    </row>
    <row r="51" spans="1:13" x14ac:dyDescent="0.35">
      <c r="A51">
        <v>275</v>
      </c>
      <c r="B51" s="72" t="s">
        <v>273</v>
      </c>
      <c r="C51" s="72" t="s">
        <v>112</v>
      </c>
      <c r="D51" s="72" t="s">
        <v>22</v>
      </c>
      <c r="E51" s="72" t="s">
        <v>306</v>
      </c>
      <c r="F51" s="72" t="s">
        <v>403</v>
      </c>
      <c r="G51" s="72" t="s">
        <v>799</v>
      </c>
      <c r="H51" s="72" t="s">
        <v>806</v>
      </c>
      <c r="I51" s="72" t="s">
        <v>714</v>
      </c>
      <c r="J51" s="73"/>
      <c r="K51" s="73"/>
      <c r="L51" s="72" t="s">
        <v>687</v>
      </c>
      <c r="M51" s="72" t="s">
        <v>688</v>
      </c>
    </row>
    <row r="52" spans="1:13" x14ac:dyDescent="0.35">
      <c r="A52">
        <v>276</v>
      </c>
      <c r="B52" s="72" t="s">
        <v>273</v>
      </c>
      <c r="C52" s="72" t="s">
        <v>112</v>
      </c>
      <c r="D52" s="72" t="s">
        <v>22</v>
      </c>
      <c r="E52" s="72" t="s">
        <v>306</v>
      </c>
      <c r="F52" s="72" t="s">
        <v>403</v>
      </c>
      <c r="G52" s="72" t="s">
        <v>799</v>
      </c>
      <c r="H52" s="72" t="s">
        <v>807</v>
      </c>
      <c r="I52" s="72" t="s">
        <v>715</v>
      </c>
      <c r="J52" s="73"/>
      <c r="K52" s="73"/>
      <c r="L52" s="72" t="s">
        <v>687</v>
      </c>
      <c r="M52" s="72" t="s">
        <v>688</v>
      </c>
    </row>
    <row r="53" spans="1:13" x14ac:dyDescent="0.35">
      <c r="A53">
        <v>30</v>
      </c>
      <c r="B53" s="72" t="s">
        <v>273</v>
      </c>
      <c r="C53" s="72" t="s">
        <v>112</v>
      </c>
      <c r="D53" s="72" t="s">
        <v>22</v>
      </c>
      <c r="E53" s="72" t="s">
        <v>306</v>
      </c>
      <c r="F53" s="72" t="s">
        <v>403</v>
      </c>
      <c r="G53" s="72" t="s">
        <v>295</v>
      </c>
      <c r="H53" s="72" t="s">
        <v>600</v>
      </c>
      <c r="I53" s="72" t="s">
        <v>311</v>
      </c>
      <c r="J53" s="73">
        <v>43677</v>
      </c>
      <c r="K53" s="73">
        <v>43677</v>
      </c>
      <c r="L53" s="72"/>
      <c r="M53" s="72" t="s">
        <v>688</v>
      </c>
    </row>
    <row r="54" spans="1:13" x14ac:dyDescent="0.35">
      <c r="A54">
        <v>277</v>
      </c>
      <c r="B54" s="72" t="s">
        <v>273</v>
      </c>
      <c r="C54" s="72" t="s">
        <v>112</v>
      </c>
      <c r="D54" s="72" t="s">
        <v>22</v>
      </c>
      <c r="E54" s="72" t="s">
        <v>306</v>
      </c>
      <c r="F54" s="72" t="s">
        <v>403</v>
      </c>
      <c r="G54" s="72" t="s">
        <v>372</v>
      </c>
      <c r="H54" s="72" t="s">
        <v>572</v>
      </c>
      <c r="I54" s="72" t="s">
        <v>716</v>
      </c>
      <c r="J54" s="73"/>
      <c r="K54" s="73"/>
      <c r="L54" s="72" t="s">
        <v>687</v>
      </c>
      <c r="M54" s="72" t="s">
        <v>688</v>
      </c>
    </row>
    <row r="55" spans="1:13" x14ac:dyDescent="0.35">
      <c r="A55">
        <v>278</v>
      </c>
      <c r="B55" s="72" t="s">
        <v>273</v>
      </c>
      <c r="C55" s="72" t="s">
        <v>112</v>
      </c>
      <c r="D55" s="72" t="s">
        <v>22</v>
      </c>
      <c r="E55" s="72" t="s">
        <v>306</v>
      </c>
      <c r="F55" s="72" t="s">
        <v>403</v>
      </c>
      <c r="G55" s="72" t="s">
        <v>372</v>
      </c>
      <c r="H55" s="72" t="s">
        <v>618</v>
      </c>
      <c r="I55" s="72" t="s">
        <v>717</v>
      </c>
      <c r="J55" s="73"/>
      <c r="K55" s="73"/>
      <c r="L55" s="72" t="s">
        <v>687</v>
      </c>
      <c r="M55" s="72" t="s">
        <v>688</v>
      </c>
    </row>
    <row r="56" spans="1:13" x14ac:dyDescent="0.35">
      <c r="A56">
        <v>279</v>
      </c>
      <c r="B56" s="72" t="s">
        <v>273</v>
      </c>
      <c r="C56" s="72" t="s">
        <v>112</v>
      </c>
      <c r="D56" s="72" t="s">
        <v>22</v>
      </c>
      <c r="E56" s="72" t="s">
        <v>306</v>
      </c>
      <c r="F56" s="72" t="s">
        <v>403</v>
      </c>
      <c r="G56" s="72" t="s">
        <v>372</v>
      </c>
      <c r="H56" s="72" t="s">
        <v>753</v>
      </c>
      <c r="I56" s="72" t="s">
        <v>718</v>
      </c>
      <c r="J56" s="73"/>
      <c r="K56" s="73"/>
      <c r="L56" s="72" t="s">
        <v>687</v>
      </c>
      <c r="M56" s="72" t="s">
        <v>688</v>
      </c>
    </row>
    <row r="57" spans="1:13" x14ac:dyDescent="0.35">
      <c r="A57">
        <v>281</v>
      </c>
      <c r="B57" s="72" t="s">
        <v>273</v>
      </c>
      <c r="C57" s="72" t="s">
        <v>112</v>
      </c>
      <c r="D57" s="72" t="s">
        <v>22</v>
      </c>
      <c r="E57" s="72" t="s">
        <v>306</v>
      </c>
      <c r="F57" s="72" t="s">
        <v>403</v>
      </c>
      <c r="G57" s="72" t="s">
        <v>372</v>
      </c>
      <c r="H57" s="72" t="s">
        <v>771</v>
      </c>
      <c r="I57" s="72" t="s">
        <v>695</v>
      </c>
      <c r="J57" s="73"/>
      <c r="K57" s="73"/>
      <c r="L57" s="72" t="s">
        <v>687</v>
      </c>
      <c r="M57" s="72" t="s">
        <v>688</v>
      </c>
    </row>
    <row r="58" spans="1:13" x14ac:dyDescent="0.35">
      <c r="A58">
        <v>282</v>
      </c>
      <c r="B58" s="72" t="s">
        <v>273</v>
      </c>
      <c r="C58" s="72" t="s">
        <v>112</v>
      </c>
      <c r="D58" s="72" t="s">
        <v>22</v>
      </c>
      <c r="E58" s="72" t="s">
        <v>306</v>
      </c>
      <c r="F58" s="72" t="s">
        <v>403</v>
      </c>
      <c r="G58" s="72" t="s">
        <v>372</v>
      </c>
      <c r="H58" s="72" t="s">
        <v>773</v>
      </c>
      <c r="I58" s="72" t="s">
        <v>696</v>
      </c>
      <c r="J58" s="73"/>
      <c r="K58" s="73"/>
      <c r="L58" s="72" t="s">
        <v>687</v>
      </c>
      <c r="M58" s="72" t="s">
        <v>688</v>
      </c>
    </row>
    <row r="59" spans="1:13" x14ac:dyDescent="0.35">
      <c r="A59">
        <v>280</v>
      </c>
      <c r="B59" s="72" t="s">
        <v>273</v>
      </c>
      <c r="C59" s="72" t="s">
        <v>112</v>
      </c>
      <c r="D59" s="72" t="s">
        <v>22</v>
      </c>
      <c r="E59" s="72" t="s">
        <v>306</v>
      </c>
      <c r="F59" s="72" t="s">
        <v>403</v>
      </c>
      <c r="G59" s="72" t="s">
        <v>274</v>
      </c>
      <c r="H59" s="72" t="s">
        <v>554</v>
      </c>
      <c r="I59" s="72" t="s">
        <v>719</v>
      </c>
      <c r="J59" s="73"/>
      <c r="K59" s="73"/>
      <c r="L59" s="72" t="s">
        <v>687</v>
      </c>
      <c r="M59" s="72" t="s">
        <v>688</v>
      </c>
    </row>
    <row r="60" spans="1:13" x14ac:dyDescent="0.35">
      <c r="A60">
        <v>285</v>
      </c>
      <c r="B60" s="72" t="s">
        <v>273</v>
      </c>
      <c r="C60" s="72" t="s">
        <v>112</v>
      </c>
      <c r="D60" s="72" t="s">
        <v>22</v>
      </c>
      <c r="E60" s="72" t="s">
        <v>316</v>
      </c>
      <c r="F60" s="72" t="s">
        <v>404</v>
      </c>
      <c r="G60" s="72" t="s">
        <v>383</v>
      </c>
      <c r="H60" s="72" t="s">
        <v>567</v>
      </c>
      <c r="I60" s="72" t="s">
        <v>720</v>
      </c>
      <c r="J60" s="73"/>
      <c r="K60" s="73"/>
      <c r="L60" s="72" t="s">
        <v>687</v>
      </c>
      <c r="M60" s="72" t="s">
        <v>688</v>
      </c>
    </row>
    <row r="61" spans="1:13" x14ac:dyDescent="0.35">
      <c r="A61">
        <v>286</v>
      </c>
      <c r="B61" s="72" t="s">
        <v>273</v>
      </c>
      <c r="C61" s="72" t="s">
        <v>112</v>
      </c>
      <c r="D61" s="72" t="s">
        <v>22</v>
      </c>
      <c r="E61" s="72" t="s">
        <v>316</v>
      </c>
      <c r="F61" s="72" t="s">
        <v>404</v>
      </c>
      <c r="G61" s="72" t="s">
        <v>383</v>
      </c>
      <c r="H61" s="72" t="s">
        <v>568</v>
      </c>
      <c r="I61" s="72" t="s">
        <v>721</v>
      </c>
      <c r="J61" s="73"/>
      <c r="K61" s="73"/>
      <c r="L61" s="72" t="s">
        <v>687</v>
      </c>
      <c r="M61" s="72" t="s">
        <v>688</v>
      </c>
    </row>
    <row r="62" spans="1:13" x14ac:dyDescent="0.35">
      <c r="A62">
        <v>23</v>
      </c>
      <c r="B62" s="72" t="s">
        <v>273</v>
      </c>
      <c r="C62" s="72" t="s">
        <v>112</v>
      </c>
      <c r="D62" s="72" t="s">
        <v>22</v>
      </c>
      <c r="E62" s="72" t="s">
        <v>294</v>
      </c>
      <c r="F62" s="72" t="s">
        <v>402</v>
      </c>
      <c r="G62" s="72" t="s">
        <v>295</v>
      </c>
      <c r="H62" s="72" t="s">
        <v>594</v>
      </c>
      <c r="I62" s="72" t="s">
        <v>303</v>
      </c>
      <c r="J62" s="73">
        <v>43644</v>
      </c>
      <c r="K62" s="73">
        <v>43644</v>
      </c>
      <c r="L62" s="72"/>
      <c r="M62" s="72" t="s">
        <v>660</v>
      </c>
    </row>
    <row r="63" spans="1:13" x14ac:dyDescent="0.35">
      <c r="A63">
        <v>24</v>
      </c>
      <c r="B63" s="72" t="s">
        <v>273</v>
      </c>
      <c r="C63" s="72" t="s">
        <v>112</v>
      </c>
      <c r="D63" s="72" t="s">
        <v>22</v>
      </c>
      <c r="E63" s="72" t="s">
        <v>294</v>
      </c>
      <c r="F63" s="72" t="s">
        <v>402</v>
      </c>
      <c r="G63" s="72" t="s">
        <v>295</v>
      </c>
      <c r="H63" s="72" t="s">
        <v>595</v>
      </c>
      <c r="I63" s="72" t="s">
        <v>304</v>
      </c>
      <c r="J63" s="73">
        <v>43672</v>
      </c>
      <c r="K63" s="73">
        <v>43672</v>
      </c>
      <c r="L63" s="72"/>
      <c r="M63" s="72" t="s">
        <v>660</v>
      </c>
    </row>
    <row r="64" spans="1:13" x14ac:dyDescent="0.35">
      <c r="A64">
        <v>17</v>
      </c>
      <c r="B64" s="72" t="s">
        <v>273</v>
      </c>
      <c r="C64" s="72" t="s">
        <v>112</v>
      </c>
      <c r="D64" s="72" t="s">
        <v>22</v>
      </c>
      <c r="E64" s="72" t="s">
        <v>294</v>
      </c>
      <c r="F64" s="72" t="s">
        <v>402</v>
      </c>
      <c r="G64" s="72" t="s">
        <v>586</v>
      </c>
      <c r="H64" s="72" t="s">
        <v>587</v>
      </c>
      <c r="I64" s="72" t="s">
        <v>296</v>
      </c>
      <c r="J64" s="73">
        <v>43830</v>
      </c>
      <c r="K64" s="73">
        <v>43830</v>
      </c>
      <c r="L64" s="72"/>
      <c r="M64" s="72" t="s">
        <v>660</v>
      </c>
    </row>
    <row r="65" spans="1:13" x14ac:dyDescent="0.35">
      <c r="A65">
        <v>20</v>
      </c>
      <c r="B65" s="72" t="s">
        <v>273</v>
      </c>
      <c r="C65" s="72" t="s">
        <v>112</v>
      </c>
      <c r="D65" s="72" t="s">
        <v>22</v>
      </c>
      <c r="E65" s="72" t="s">
        <v>294</v>
      </c>
      <c r="F65" s="72" t="s">
        <v>402</v>
      </c>
      <c r="G65" s="72" t="s">
        <v>586</v>
      </c>
      <c r="H65" s="72" t="s">
        <v>588</v>
      </c>
      <c r="I65" s="72" t="s">
        <v>300</v>
      </c>
      <c r="J65" s="73">
        <v>43637</v>
      </c>
      <c r="K65" s="73">
        <v>43637</v>
      </c>
      <c r="L65" s="72"/>
      <c r="M65" s="72" t="s">
        <v>660</v>
      </c>
    </row>
    <row r="66" spans="1:13" x14ac:dyDescent="0.35">
      <c r="A66">
        <v>18</v>
      </c>
      <c r="B66" s="72" t="s">
        <v>273</v>
      </c>
      <c r="C66" s="72" t="s">
        <v>112</v>
      </c>
      <c r="D66" s="72" t="s">
        <v>22</v>
      </c>
      <c r="E66" s="72" t="s">
        <v>294</v>
      </c>
      <c r="F66" s="72" t="s">
        <v>402</v>
      </c>
      <c r="G66" s="72" t="s">
        <v>297</v>
      </c>
      <c r="H66" s="72" t="s">
        <v>596</v>
      </c>
      <c r="I66" s="72" t="s">
        <v>298</v>
      </c>
      <c r="J66" s="73">
        <v>43600</v>
      </c>
      <c r="K66" s="73">
        <v>43600</v>
      </c>
      <c r="L66" s="72"/>
      <c r="M66" s="72" t="s">
        <v>660</v>
      </c>
    </row>
    <row r="67" spans="1:13" x14ac:dyDescent="0.35">
      <c r="A67">
        <v>19</v>
      </c>
      <c r="B67" s="72" t="s">
        <v>273</v>
      </c>
      <c r="C67" s="72" t="s">
        <v>112</v>
      </c>
      <c r="D67" s="72" t="s">
        <v>22</v>
      </c>
      <c r="E67" s="72" t="s">
        <v>294</v>
      </c>
      <c r="F67" s="72" t="s">
        <v>402</v>
      </c>
      <c r="G67" s="72" t="s">
        <v>297</v>
      </c>
      <c r="H67" s="72" t="s">
        <v>597</v>
      </c>
      <c r="I67" s="72" t="s">
        <v>299</v>
      </c>
      <c r="J67" s="73">
        <v>43628</v>
      </c>
      <c r="K67" s="73">
        <v>43628</v>
      </c>
      <c r="L67" s="72"/>
      <c r="M67" s="72" t="s">
        <v>660</v>
      </c>
    </row>
    <row r="68" spans="1:13" x14ac:dyDescent="0.35">
      <c r="A68">
        <v>25</v>
      </c>
      <c r="B68" s="72" t="s">
        <v>273</v>
      </c>
      <c r="C68" s="72" t="s">
        <v>112</v>
      </c>
      <c r="D68" s="72" t="s">
        <v>22</v>
      </c>
      <c r="E68" s="72" t="s">
        <v>294</v>
      </c>
      <c r="F68" s="72" t="s">
        <v>402</v>
      </c>
      <c r="G68" s="72" t="s">
        <v>274</v>
      </c>
      <c r="H68" s="72" t="s">
        <v>561</v>
      </c>
      <c r="I68" s="72" t="s">
        <v>305</v>
      </c>
      <c r="J68" s="73">
        <v>43628</v>
      </c>
      <c r="K68" s="73">
        <v>43628</v>
      </c>
      <c r="L68" s="72"/>
      <c r="M68" s="72" t="s">
        <v>660</v>
      </c>
    </row>
    <row r="69" spans="1:13" x14ac:dyDescent="0.35">
      <c r="A69">
        <v>31</v>
      </c>
      <c r="B69" s="72" t="s">
        <v>273</v>
      </c>
      <c r="C69" s="72" t="s">
        <v>112</v>
      </c>
      <c r="D69" s="72" t="s">
        <v>22</v>
      </c>
      <c r="E69" s="72" t="s">
        <v>306</v>
      </c>
      <c r="F69" s="72" t="s">
        <v>403</v>
      </c>
      <c r="G69" s="72" t="s">
        <v>295</v>
      </c>
      <c r="H69" s="72" t="s">
        <v>601</v>
      </c>
      <c r="I69" s="72" t="s">
        <v>312</v>
      </c>
      <c r="J69" s="73">
        <v>43677</v>
      </c>
      <c r="K69" s="73">
        <v>43677</v>
      </c>
      <c r="L69" s="72"/>
      <c r="M69" s="72" t="s">
        <v>660</v>
      </c>
    </row>
    <row r="70" spans="1:13" x14ac:dyDescent="0.35">
      <c r="A70">
        <v>32</v>
      </c>
      <c r="B70" s="72" t="s">
        <v>273</v>
      </c>
      <c r="C70" s="72" t="s">
        <v>112</v>
      </c>
      <c r="D70" s="72" t="s">
        <v>22</v>
      </c>
      <c r="E70" s="72" t="s">
        <v>306</v>
      </c>
      <c r="F70" s="72" t="s">
        <v>403</v>
      </c>
      <c r="G70" s="72" t="s">
        <v>295</v>
      </c>
      <c r="H70" s="72" t="s">
        <v>602</v>
      </c>
      <c r="I70" s="72" t="s">
        <v>313</v>
      </c>
      <c r="J70" s="73">
        <v>43677</v>
      </c>
      <c r="K70" s="73">
        <v>43677</v>
      </c>
      <c r="L70" s="72"/>
      <c r="M70" s="72" t="s">
        <v>660</v>
      </c>
    </row>
    <row r="71" spans="1:13" x14ac:dyDescent="0.35">
      <c r="A71">
        <v>34</v>
      </c>
      <c r="B71" s="72" t="s">
        <v>273</v>
      </c>
      <c r="C71" s="72" t="s">
        <v>112</v>
      </c>
      <c r="D71" s="72" t="s">
        <v>22</v>
      </c>
      <c r="E71" s="72" t="s">
        <v>306</v>
      </c>
      <c r="F71" s="72" t="s">
        <v>403</v>
      </c>
      <c r="G71" s="72" t="s">
        <v>297</v>
      </c>
      <c r="H71" s="72" t="s">
        <v>604</v>
      </c>
      <c r="I71" s="72" t="s">
        <v>315</v>
      </c>
      <c r="J71" s="73">
        <v>43585</v>
      </c>
      <c r="K71" s="73">
        <v>43585</v>
      </c>
      <c r="L71" s="72"/>
      <c r="M71" s="72" t="s">
        <v>660</v>
      </c>
    </row>
    <row r="72" spans="1:13" x14ac:dyDescent="0.35">
      <c r="A72">
        <v>26</v>
      </c>
      <c r="B72" s="72" t="s">
        <v>273</v>
      </c>
      <c r="C72" s="72" t="s">
        <v>112</v>
      </c>
      <c r="D72" s="72" t="s">
        <v>22</v>
      </c>
      <c r="E72" s="72" t="s">
        <v>294</v>
      </c>
      <c r="F72" s="72" t="s">
        <v>402</v>
      </c>
      <c r="G72" s="72" t="s">
        <v>274</v>
      </c>
      <c r="H72" s="72" t="s">
        <v>548</v>
      </c>
      <c r="I72" s="72" t="s">
        <v>307</v>
      </c>
      <c r="J72" s="73">
        <v>43661</v>
      </c>
      <c r="K72" s="73">
        <v>43661</v>
      </c>
      <c r="L72" s="72"/>
      <c r="M72" s="72" t="s">
        <v>694</v>
      </c>
    </row>
    <row r="73" spans="1:13" x14ac:dyDescent="0.35">
      <c r="A73">
        <v>27</v>
      </c>
      <c r="B73" s="72" t="s">
        <v>273</v>
      </c>
      <c r="C73" s="72" t="s">
        <v>112</v>
      </c>
      <c r="D73" s="72" t="s">
        <v>22</v>
      </c>
      <c r="E73" s="72" t="s">
        <v>294</v>
      </c>
      <c r="F73" s="72" t="s">
        <v>402</v>
      </c>
      <c r="G73" s="72" t="s">
        <v>274</v>
      </c>
      <c r="H73" s="72" t="s">
        <v>551</v>
      </c>
      <c r="I73" s="72" t="s">
        <v>308</v>
      </c>
      <c r="J73" s="73">
        <v>43661</v>
      </c>
      <c r="K73" s="73">
        <v>43661</v>
      </c>
      <c r="L73" s="72"/>
      <c r="M73" s="72" t="s">
        <v>694</v>
      </c>
    </row>
    <row r="74" spans="1:13" x14ac:dyDescent="0.35">
      <c r="A74">
        <v>28</v>
      </c>
      <c r="B74" s="72" t="s">
        <v>273</v>
      </c>
      <c r="C74" s="72" t="s">
        <v>112</v>
      </c>
      <c r="D74" s="72" t="s">
        <v>22</v>
      </c>
      <c r="E74" s="72" t="s">
        <v>306</v>
      </c>
      <c r="F74" s="72" t="s">
        <v>403</v>
      </c>
      <c r="G74" s="72" t="s">
        <v>295</v>
      </c>
      <c r="H74" s="72" t="s">
        <v>598</v>
      </c>
      <c r="I74" s="72" t="s">
        <v>309</v>
      </c>
      <c r="J74" s="73">
        <v>43677</v>
      </c>
      <c r="K74" s="73">
        <v>43677</v>
      </c>
      <c r="L74" s="72"/>
      <c r="M74" s="72" t="s">
        <v>694</v>
      </c>
    </row>
    <row r="75" spans="1:13" x14ac:dyDescent="0.35">
      <c r="A75">
        <v>29</v>
      </c>
      <c r="B75" s="72" t="s">
        <v>273</v>
      </c>
      <c r="C75" s="72" t="s">
        <v>112</v>
      </c>
      <c r="D75" s="72" t="s">
        <v>22</v>
      </c>
      <c r="E75" s="72" t="s">
        <v>306</v>
      </c>
      <c r="F75" s="72" t="s">
        <v>403</v>
      </c>
      <c r="G75" s="72" t="s">
        <v>295</v>
      </c>
      <c r="H75" s="72" t="s">
        <v>599</v>
      </c>
      <c r="I75" s="72" t="s">
        <v>310</v>
      </c>
      <c r="J75" s="73">
        <v>43677</v>
      </c>
      <c r="K75" s="73">
        <v>43677</v>
      </c>
      <c r="L75" s="72"/>
      <c r="M75" s="72" t="s">
        <v>694</v>
      </c>
    </row>
    <row r="76" spans="1:13" x14ac:dyDescent="0.35">
      <c r="A76">
        <v>33</v>
      </c>
      <c r="B76" s="72" t="s">
        <v>273</v>
      </c>
      <c r="C76" s="72" t="s">
        <v>112</v>
      </c>
      <c r="D76" s="72" t="s">
        <v>22</v>
      </c>
      <c r="E76" s="72" t="s">
        <v>306</v>
      </c>
      <c r="F76" s="72" t="s">
        <v>403</v>
      </c>
      <c r="G76" s="72" t="s">
        <v>295</v>
      </c>
      <c r="H76" s="72" t="s">
        <v>603</v>
      </c>
      <c r="I76" s="72" t="s">
        <v>314</v>
      </c>
      <c r="J76" s="73">
        <v>43677</v>
      </c>
      <c r="K76" s="73">
        <v>43677</v>
      </c>
      <c r="L76" s="72"/>
      <c r="M76" s="72" t="s">
        <v>694</v>
      </c>
    </row>
    <row r="77" spans="1:13" x14ac:dyDescent="0.35">
      <c r="A77">
        <v>35</v>
      </c>
      <c r="B77" s="72" t="s">
        <v>273</v>
      </c>
      <c r="C77" s="72" t="s">
        <v>112</v>
      </c>
      <c r="D77" s="72" t="s">
        <v>22</v>
      </c>
      <c r="E77" s="72" t="s">
        <v>316</v>
      </c>
      <c r="F77" s="72" t="s">
        <v>404</v>
      </c>
      <c r="G77" s="72" t="s">
        <v>278</v>
      </c>
      <c r="H77" s="72" t="s">
        <v>562</v>
      </c>
      <c r="I77" s="72" t="s">
        <v>605</v>
      </c>
      <c r="J77" s="73">
        <v>43707</v>
      </c>
      <c r="K77" s="73">
        <v>43707</v>
      </c>
      <c r="L77" s="72"/>
      <c r="M77" s="72" t="s">
        <v>694</v>
      </c>
    </row>
    <row r="78" spans="1:13" x14ac:dyDescent="0.35">
      <c r="A78">
        <v>36</v>
      </c>
      <c r="B78" s="72" t="s">
        <v>273</v>
      </c>
      <c r="C78" s="72" t="s">
        <v>112</v>
      </c>
      <c r="D78" s="72" t="s">
        <v>22</v>
      </c>
      <c r="E78" s="72" t="s">
        <v>316</v>
      </c>
      <c r="F78" s="72" t="s">
        <v>404</v>
      </c>
      <c r="G78" s="72" t="s">
        <v>278</v>
      </c>
      <c r="H78" s="72" t="s">
        <v>565</v>
      </c>
      <c r="I78" s="72" t="s">
        <v>317</v>
      </c>
      <c r="J78" s="73">
        <v>43707</v>
      </c>
      <c r="K78" s="73">
        <v>43707</v>
      </c>
      <c r="L78" s="72"/>
      <c r="M78" s="72" t="s">
        <v>694</v>
      </c>
    </row>
    <row r="79" spans="1:13" x14ac:dyDescent="0.35">
      <c r="A79">
        <v>39</v>
      </c>
      <c r="B79" s="72" t="s">
        <v>273</v>
      </c>
      <c r="C79" s="72" t="s">
        <v>112</v>
      </c>
      <c r="D79" s="72" t="s">
        <v>22</v>
      </c>
      <c r="E79" s="72" t="s">
        <v>318</v>
      </c>
      <c r="F79" s="72" t="s">
        <v>405</v>
      </c>
      <c r="G79" s="72" t="s">
        <v>576</v>
      </c>
      <c r="H79" s="72" t="s">
        <v>808</v>
      </c>
      <c r="I79" s="72" t="s">
        <v>606</v>
      </c>
      <c r="J79" s="73">
        <v>43677</v>
      </c>
      <c r="K79" s="73">
        <v>43677</v>
      </c>
      <c r="L79" s="72"/>
      <c r="M79" s="72" t="s">
        <v>694</v>
      </c>
    </row>
    <row r="80" spans="1:13" x14ac:dyDescent="0.35">
      <c r="A80">
        <v>38</v>
      </c>
      <c r="B80" s="72" t="s">
        <v>273</v>
      </c>
      <c r="C80" s="72" t="s">
        <v>112</v>
      </c>
      <c r="D80" s="72" t="s">
        <v>22</v>
      </c>
      <c r="E80" s="72" t="s">
        <v>318</v>
      </c>
      <c r="F80" s="72" t="s">
        <v>405</v>
      </c>
      <c r="G80" s="72" t="s">
        <v>576</v>
      </c>
      <c r="H80" s="72" t="s">
        <v>610</v>
      </c>
      <c r="I80" s="72" t="s">
        <v>611</v>
      </c>
      <c r="J80" s="73">
        <v>43677</v>
      </c>
      <c r="K80" s="73">
        <v>43677</v>
      </c>
      <c r="L80" s="72"/>
      <c r="M80" s="72" t="s">
        <v>694</v>
      </c>
    </row>
    <row r="81" spans="1:13" x14ac:dyDescent="0.35">
      <c r="A81">
        <v>138</v>
      </c>
      <c r="B81" s="72" t="s">
        <v>514</v>
      </c>
      <c r="C81" s="72" t="s">
        <v>112</v>
      </c>
      <c r="D81" s="72" t="s">
        <v>22</v>
      </c>
      <c r="E81" s="72" t="s">
        <v>294</v>
      </c>
      <c r="F81" s="72" t="s">
        <v>402</v>
      </c>
      <c r="G81" s="72" t="s">
        <v>274</v>
      </c>
      <c r="H81" s="72" t="s">
        <v>275</v>
      </c>
      <c r="I81" s="72" t="s">
        <v>570</v>
      </c>
      <c r="J81" s="73"/>
      <c r="K81" s="73"/>
      <c r="L81" s="72"/>
      <c r="M81" s="72"/>
    </row>
    <row r="82" spans="1:13" x14ac:dyDescent="0.35">
      <c r="A82">
        <v>145</v>
      </c>
      <c r="B82" s="72" t="s">
        <v>514</v>
      </c>
      <c r="C82" s="72" t="s">
        <v>112</v>
      </c>
      <c r="D82" s="72" t="s">
        <v>22</v>
      </c>
      <c r="E82" s="72" t="s">
        <v>318</v>
      </c>
      <c r="F82" s="72" t="s">
        <v>405</v>
      </c>
      <c r="G82" s="72" t="s">
        <v>576</v>
      </c>
      <c r="H82" s="72" t="s">
        <v>577</v>
      </c>
      <c r="I82" s="72" t="s">
        <v>607</v>
      </c>
      <c r="J82" s="73"/>
      <c r="K82" s="73"/>
      <c r="L82" s="72"/>
      <c r="M82" s="72"/>
    </row>
    <row r="83" spans="1:13" x14ac:dyDescent="0.35">
      <c r="A83">
        <v>37</v>
      </c>
      <c r="B83" s="72" t="s">
        <v>273</v>
      </c>
      <c r="C83" s="72" t="s">
        <v>112</v>
      </c>
      <c r="D83" s="72" t="s">
        <v>22</v>
      </c>
      <c r="E83" s="72" t="s">
        <v>318</v>
      </c>
      <c r="F83" s="72" t="s">
        <v>405</v>
      </c>
      <c r="G83" s="72" t="s">
        <v>576</v>
      </c>
      <c r="H83" s="72" t="s">
        <v>608</v>
      </c>
      <c r="I83" s="72" t="s">
        <v>609</v>
      </c>
      <c r="J83" s="73">
        <v>43677</v>
      </c>
      <c r="K83" s="73">
        <v>43677</v>
      </c>
      <c r="L83" s="72"/>
      <c r="M83" s="72"/>
    </row>
    <row r="84" spans="1:13" x14ac:dyDescent="0.35">
      <c r="A84">
        <v>287</v>
      </c>
      <c r="B84" s="72"/>
      <c r="C84" s="72" t="s">
        <v>36</v>
      </c>
      <c r="D84" s="72" t="s">
        <v>23</v>
      </c>
      <c r="E84" s="72" t="s">
        <v>319</v>
      </c>
      <c r="F84" s="72" t="s">
        <v>406</v>
      </c>
      <c r="G84" s="72" t="s">
        <v>323</v>
      </c>
      <c r="H84" s="72" t="s">
        <v>809</v>
      </c>
      <c r="I84" s="72" t="s">
        <v>722</v>
      </c>
      <c r="J84" s="73"/>
      <c r="K84" s="73"/>
      <c r="L84" s="72" t="s">
        <v>687</v>
      </c>
      <c r="M84" s="72" t="s">
        <v>688</v>
      </c>
    </row>
    <row r="85" spans="1:13" x14ac:dyDescent="0.35">
      <c r="A85">
        <v>288</v>
      </c>
      <c r="B85" s="72"/>
      <c r="C85" s="72" t="s">
        <v>36</v>
      </c>
      <c r="D85" s="72" t="s">
        <v>23</v>
      </c>
      <c r="E85" s="72" t="s">
        <v>319</v>
      </c>
      <c r="F85" s="72" t="s">
        <v>406</v>
      </c>
      <c r="G85" s="72" t="s">
        <v>323</v>
      </c>
      <c r="H85" s="72" t="s">
        <v>810</v>
      </c>
      <c r="I85" s="72" t="s">
        <v>723</v>
      </c>
      <c r="J85" s="73"/>
      <c r="K85" s="73"/>
      <c r="L85" s="72" t="s">
        <v>687</v>
      </c>
      <c r="M85" s="72" t="s">
        <v>688</v>
      </c>
    </row>
    <row r="86" spans="1:13" x14ac:dyDescent="0.35">
      <c r="A86">
        <v>41</v>
      </c>
      <c r="B86" s="72" t="s">
        <v>273</v>
      </c>
      <c r="C86" s="72" t="s">
        <v>36</v>
      </c>
      <c r="D86" s="72" t="s">
        <v>23</v>
      </c>
      <c r="E86" s="72" t="s">
        <v>319</v>
      </c>
      <c r="F86" s="72" t="s">
        <v>406</v>
      </c>
      <c r="G86" s="72" t="s">
        <v>586</v>
      </c>
      <c r="H86" s="72" t="s">
        <v>588</v>
      </c>
      <c r="I86" s="72" t="s">
        <v>321</v>
      </c>
      <c r="J86" s="73">
        <v>43800</v>
      </c>
      <c r="K86" s="73">
        <v>43800</v>
      </c>
      <c r="L86" s="72"/>
      <c r="M86" s="72" t="s">
        <v>688</v>
      </c>
    </row>
    <row r="87" spans="1:13" x14ac:dyDescent="0.35">
      <c r="A87">
        <v>48</v>
      </c>
      <c r="B87" s="72" t="s">
        <v>273</v>
      </c>
      <c r="C87" s="72" t="s">
        <v>36</v>
      </c>
      <c r="D87" s="72" t="s">
        <v>23</v>
      </c>
      <c r="E87" s="72" t="s">
        <v>326</v>
      </c>
      <c r="F87" s="72" t="s">
        <v>328</v>
      </c>
      <c r="G87" s="72" t="s">
        <v>278</v>
      </c>
      <c r="H87" s="72" t="s">
        <v>562</v>
      </c>
      <c r="I87" s="72" t="s">
        <v>331</v>
      </c>
      <c r="J87" s="73">
        <v>43830</v>
      </c>
      <c r="K87" s="73">
        <v>43830</v>
      </c>
      <c r="L87" s="72"/>
      <c r="M87" s="72" t="s">
        <v>688</v>
      </c>
    </row>
    <row r="88" spans="1:13" x14ac:dyDescent="0.35">
      <c r="A88">
        <v>46</v>
      </c>
      <c r="B88" s="72" t="s">
        <v>273</v>
      </c>
      <c r="C88" s="72" t="s">
        <v>36</v>
      </c>
      <c r="D88" s="72" t="s">
        <v>23</v>
      </c>
      <c r="E88" s="72" t="s">
        <v>326</v>
      </c>
      <c r="F88" s="72" t="s">
        <v>328</v>
      </c>
      <c r="G88" s="72" t="s">
        <v>586</v>
      </c>
      <c r="H88" s="72" t="s">
        <v>590</v>
      </c>
      <c r="I88" s="72" t="s">
        <v>329</v>
      </c>
      <c r="J88" s="73">
        <v>43800</v>
      </c>
      <c r="K88" s="73">
        <v>43800</v>
      </c>
      <c r="L88" s="72"/>
      <c r="M88" s="72" t="s">
        <v>688</v>
      </c>
    </row>
    <row r="89" spans="1:13" x14ac:dyDescent="0.35">
      <c r="A89">
        <v>59</v>
      </c>
      <c r="B89" s="72" t="s">
        <v>273</v>
      </c>
      <c r="C89" s="72" t="s">
        <v>36</v>
      </c>
      <c r="D89" s="72" t="s">
        <v>23</v>
      </c>
      <c r="E89" s="72" t="s">
        <v>423</v>
      </c>
      <c r="F89" s="72" t="s">
        <v>346</v>
      </c>
      <c r="G89" s="72" t="s">
        <v>372</v>
      </c>
      <c r="H89" s="72" t="s">
        <v>618</v>
      </c>
      <c r="I89" s="72" t="s">
        <v>347</v>
      </c>
      <c r="J89" s="73">
        <v>43830</v>
      </c>
      <c r="K89" s="73">
        <v>43830</v>
      </c>
      <c r="L89" s="72"/>
      <c r="M89" s="72" t="s">
        <v>688</v>
      </c>
    </row>
    <row r="90" spans="1:13" x14ac:dyDescent="0.35">
      <c r="A90">
        <v>43</v>
      </c>
      <c r="B90" s="72" t="s">
        <v>273</v>
      </c>
      <c r="C90" s="72" t="s">
        <v>36</v>
      </c>
      <c r="D90" s="72" t="s">
        <v>23</v>
      </c>
      <c r="E90" s="72" t="s">
        <v>319</v>
      </c>
      <c r="F90" s="72" t="s">
        <v>406</v>
      </c>
      <c r="G90" s="72" t="s">
        <v>323</v>
      </c>
      <c r="H90" s="72" t="s">
        <v>612</v>
      </c>
      <c r="I90" s="72" t="s">
        <v>324</v>
      </c>
      <c r="J90" s="73">
        <v>43647</v>
      </c>
      <c r="K90" s="73">
        <v>43647</v>
      </c>
      <c r="L90" s="72"/>
      <c r="M90" s="72" t="s">
        <v>660</v>
      </c>
    </row>
    <row r="91" spans="1:13" x14ac:dyDescent="0.35">
      <c r="A91">
        <v>44</v>
      </c>
      <c r="B91" s="72" t="s">
        <v>273</v>
      </c>
      <c r="C91" s="72" t="s">
        <v>36</v>
      </c>
      <c r="D91" s="72" t="s">
        <v>23</v>
      </c>
      <c r="E91" s="72" t="s">
        <v>319</v>
      </c>
      <c r="F91" s="72" t="s">
        <v>406</v>
      </c>
      <c r="G91" s="72" t="s">
        <v>323</v>
      </c>
      <c r="H91" s="72" t="s">
        <v>613</v>
      </c>
      <c r="I91" s="72" t="s">
        <v>325</v>
      </c>
      <c r="J91" s="73">
        <v>43739</v>
      </c>
      <c r="K91" s="73">
        <v>43739</v>
      </c>
      <c r="L91" s="72"/>
      <c r="M91" s="72" t="s">
        <v>660</v>
      </c>
    </row>
    <row r="92" spans="1:13" x14ac:dyDescent="0.35">
      <c r="A92">
        <v>40</v>
      </c>
      <c r="B92" s="72" t="s">
        <v>273</v>
      </c>
      <c r="C92" s="72" t="s">
        <v>36</v>
      </c>
      <c r="D92" s="72" t="s">
        <v>23</v>
      </c>
      <c r="E92" s="72" t="s">
        <v>319</v>
      </c>
      <c r="F92" s="72" t="s">
        <v>406</v>
      </c>
      <c r="G92" s="72" t="s">
        <v>586</v>
      </c>
      <c r="H92" s="72" t="s">
        <v>587</v>
      </c>
      <c r="I92" s="72" t="s">
        <v>320</v>
      </c>
      <c r="J92" s="73">
        <v>43678</v>
      </c>
      <c r="K92" s="73">
        <v>43678</v>
      </c>
      <c r="L92" s="72"/>
      <c r="M92" s="72" t="s">
        <v>660</v>
      </c>
    </row>
    <row r="93" spans="1:13" x14ac:dyDescent="0.35">
      <c r="A93">
        <v>45</v>
      </c>
      <c r="B93" s="72" t="s">
        <v>273</v>
      </c>
      <c r="C93" s="72" t="s">
        <v>36</v>
      </c>
      <c r="D93" s="72" t="s">
        <v>23</v>
      </c>
      <c r="E93" s="72" t="s">
        <v>326</v>
      </c>
      <c r="F93" s="72" t="s">
        <v>328</v>
      </c>
      <c r="G93" s="72" t="s">
        <v>586</v>
      </c>
      <c r="H93" s="72" t="s">
        <v>589</v>
      </c>
      <c r="I93" s="72" t="s">
        <v>327</v>
      </c>
      <c r="J93" s="73">
        <v>43678</v>
      </c>
      <c r="K93" s="73">
        <v>43678</v>
      </c>
      <c r="L93" s="72"/>
      <c r="M93" s="72" t="s">
        <v>660</v>
      </c>
    </row>
    <row r="94" spans="1:13" x14ac:dyDescent="0.35">
      <c r="A94">
        <v>47</v>
      </c>
      <c r="B94" s="72" t="s">
        <v>273</v>
      </c>
      <c r="C94" s="72" t="s">
        <v>36</v>
      </c>
      <c r="D94" s="72" t="s">
        <v>23</v>
      </c>
      <c r="E94" s="72" t="s">
        <v>326</v>
      </c>
      <c r="F94" s="72" t="s">
        <v>328</v>
      </c>
      <c r="G94" s="72" t="s">
        <v>297</v>
      </c>
      <c r="H94" s="72" t="s">
        <v>596</v>
      </c>
      <c r="I94" s="72" t="s">
        <v>330</v>
      </c>
      <c r="J94" s="73">
        <v>43647</v>
      </c>
      <c r="K94" s="73">
        <v>43647</v>
      </c>
      <c r="L94" s="72"/>
      <c r="M94" s="72" t="s">
        <v>660</v>
      </c>
    </row>
    <row r="95" spans="1:13" x14ac:dyDescent="0.35">
      <c r="A95">
        <v>49</v>
      </c>
      <c r="B95" s="72" t="s">
        <v>273</v>
      </c>
      <c r="C95" s="72" t="s">
        <v>36</v>
      </c>
      <c r="D95" s="72" t="s">
        <v>23</v>
      </c>
      <c r="E95" s="72" t="s">
        <v>418</v>
      </c>
      <c r="F95" s="72" t="s">
        <v>332</v>
      </c>
      <c r="G95" s="72" t="s">
        <v>383</v>
      </c>
      <c r="H95" s="72" t="s">
        <v>568</v>
      </c>
      <c r="I95" s="72" t="s">
        <v>333</v>
      </c>
      <c r="J95" s="73"/>
      <c r="K95" s="73"/>
      <c r="L95" s="72"/>
      <c r="M95" s="72" t="s">
        <v>660</v>
      </c>
    </row>
    <row r="96" spans="1:13" x14ac:dyDescent="0.35">
      <c r="A96">
        <v>50</v>
      </c>
      <c r="B96" s="72" t="s">
        <v>273</v>
      </c>
      <c r="C96" s="72" t="s">
        <v>36</v>
      </c>
      <c r="D96" s="72" t="s">
        <v>23</v>
      </c>
      <c r="E96" s="72" t="s">
        <v>418</v>
      </c>
      <c r="F96" s="72" t="s">
        <v>332</v>
      </c>
      <c r="G96" s="72" t="s">
        <v>383</v>
      </c>
      <c r="H96" s="72" t="s">
        <v>569</v>
      </c>
      <c r="I96" s="72" t="s">
        <v>334</v>
      </c>
      <c r="J96" s="73"/>
      <c r="K96" s="73"/>
      <c r="L96" s="72"/>
      <c r="M96" s="72" t="s">
        <v>660</v>
      </c>
    </row>
    <row r="97" spans="1:13" x14ac:dyDescent="0.35">
      <c r="A97">
        <v>53</v>
      </c>
      <c r="B97" s="72" t="s">
        <v>273</v>
      </c>
      <c r="C97" s="72" t="s">
        <v>36</v>
      </c>
      <c r="D97" s="72" t="s">
        <v>23</v>
      </c>
      <c r="E97" s="72" t="s">
        <v>419</v>
      </c>
      <c r="F97" s="72" t="s">
        <v>337</v>
      </c>
      <c r="G97" s="72" t="s">
        <v>323</v>
      </c>
      <c r="H97" s="72" t="s">
        <v>615</v>
      </c>
      <c r="I97" s="72" t="s">
        <v>339</v>
      </c>
      <c r="J97" s="73">
        <v>43647</v>
      </c>
      <c r="K97" s="73">
        <v>43647</v>
      </c>
      <c r="L97" s="72"/>
      <c r="M97" s="72" t="s">
        <v>660</v>
      </c>
    </row>
    <row r="98" spans="1:13" x14ac:dyDescent="0.35">
      <c r="A98">
        <v>54</v>
      </c>
      <c r="B98" s="72" t="s">
        <v>273</v>
      </c>
      <c r="C98" s="72" t="s">
        <v>36</v>
      </c>
      <c r="D98" s="72" t="s">
        <v>23</v>
      </c>
      <c r="E98" s="72" t="s">
        <v>419</v>
      </c>
      <c r="F98" s="72" t="s">
        <v>337</v>
      </c>
      <c r="G98" s="72" t="s">
        <v>323</v>
      </c>
      <c r="H98" s="72" t="s">
        <v>616</v>
      </c>
      <c r="I98" s="72" t="s">
        <v>340</v>
      </c>
      <c r="J98" s="73">
        <v>43770</v>
      </c>
      <c r="K98" s="73">
        <v>43770</v>
      </c>
      <c r="L98" s="72"/>
      <c r="M98" s="72" t="s">
        <v>660</v>
      </c>
    </row>
    <row r="99" spans="1:13" x14ac:dyDescent="0.35">
      <c r="A99">
        <v>52</v>
      </c>
      <c r="B99" s="72" t="s">
        <v>273</v>
      </c>
      <c r="C99" s="72" t="s">
        <v>36</v>
      </c>
      <c r="D99" s="72" t="s">
        <v>23</v>
      </c>
      <c r="E99" s="72" t="s">
        <v>419</v>
      </c>
      <c r="F99" s="72" t="s">
        <v>337</v>
      </c>
      <c r="G99" s="72" t="s">
        <v>297</v>
      </c>
      <c r="H99" s="72" t="s">
        <v>597</v>
      </c>
      <c r="I99" s="72" t="s">
        <v>338</v>
      </c>
      <c r="J99" s="73">
        <v>43586</v>
      </c>
      <c r="K99" s="73">
        <v>43586</v>
      </c>
      <c r="L99" s="72"/>
      <c r="M99" s="72" t="s">
        <v>660</v>
      </c>
    </row>
    <row r="100" spans="1:13" x14ac:dyDescent="0.35">
      <c r="A100">
        <v>55</v>
      </c>
      <c r="B100" s="72" t="s">
        <v>273</v>
      </c>
      <c r="C100" s="72" t="s">
        <v>36</v>
      </c>
      <c r="D100" s="72" t="s">
        <v>23</v>
      </c>
      <c r="E100" s="72" t="s">
        <v>419</v>
      </c>
      <c r="F100" s="72" t="s">
        <v>337</v>
      </c>
      <c r="G100" s="72" t="s">
        <v>297</v>
      </c>
      <c r="H100" s="72" t="s">
        <v>604</v>
      </c>
      <c r="I100" s="72" t="s">
        <v>341</v>
      </c>
      <c r="J100" s="73">
        <v>43600</v>
      </c>
      <c r="K100" s="73">
        <v>43600</v>
      </c>
      <c r="L100" s="72"/>
      <c r="M100" s="72" t="s">
        <v>660</v>
      </c>
    </row>
    <row r="101" spans="1:13" x14ac:dyDescent="0.35">
      <c r="A101">
        <v>56</v>
      </c>
      <c r="B101" s="72" t="s">
        <v>273</v>
      </c>
      <c r="C101" s="72" t="s">
        <v>36</v>
      </c>
      <c r="D101" s="72" t="s">
        <v>23</v>
      </c>
      <c r="E101" s="72" t="s">
        <v>419</v>
      </c>
      <c r="F101" s="72" t="s">
        <v>337</v>
      </c>
      <c r="G101" s="72" t="s">
        <v>297</v>
      </c>
      <c r="H101" s="72" t="s">
        <v>617</v>
      </c>
      <c r="I101" s="72" t="s">
        <v>342</v>
      </c>
      <c r="J101" s="73">
        <v>43723</v>
      </c>
      <c r="K101" s="73">
        <v>43723</v>
      </c>
      <c r="L101" s="72"/>
      <c r="M101" s="72" t="s">
        <v>660</v>
      </c>
    </row>
    <row r="102" spans="1:13" x14ac:dyDescent="0.35">
      <c r="A102">
        <v>57</v>
      </c>
      <c r="B102" s="72" t="s">
        <v>273</v>
      </c>
      <c r="C102" s="72" t="s">
        <v>36</v>
      </c>
      <c r="D102" s="72" t="s">
        <v>23</v>
      </c>
      <c r="E102" s="72" t="s">
        <v>420</v>
      </c>
      <c r="F102" s="72" t="s">
        <v>343</v>
      </c>
      <c r="G102" s="72" t="s">
        <v>586</v>
      </c>
      <c r="H102" s="72" t="s">
        <v>591</v>
      </c>
      <c r="I102" s="72" t="s">
        <v>344</v>
      </c>
      <c r="J102" s="73">
        <v>43617</v>
      </c>
      <c r="K102" s="73">
        <v>43617</v>
      </c>
      <c r="L102" s="72"/>
      <c r="M102" s="72" t="s">
        <v>660</v>
      </c>
    </row>
    <row r="103" spans="1:13" x14ac:dyDescent="0.35">
      <c r="A103">
        <v>58</v>
      </c>
      <c r="B103" s="72" t="s">
        <v>273</v>
      </c>
      <c r="C103" s="72" t="s">
        <v>36</v>
      </c>
      <c r="D103" s="72" t="s">
        <v>23</v>
      </c>
      <c r="E103" s="72" t="s">
        <v>422</v>
      </c>
      <c r="F103" s="72" t="s">
        <v>421</v>
      </c>
      <c r="G103" s="72" t="s">
        <v>372</v>
      </c>
      <c r="H103" s="72" t="s">
        <v>572</v>
      </c>
      <c r="I103" s="72" t="s">
        <v>345</v>
      </c>
      <c r="J103" s="73">
        <v>43647</v>
      </c>
      <c r="K103" s="73">
        <v>43647</v>
      </c>
      <c r="L103" s="72"/>
      <c r="M103" s="72" t="s">
        <v>660</v>
      </c>
    </row>
    <row r="104" spans="1:13" x14ac:dyDescent="0.35">
      <c r="A104">
        <v>42</v>
      </c>
      <c r="B104" s="72" t="s">
        <v>273</v>
      </c>
      <c r="C104" s="72" t="s">
        <v>36</v>
      </c>
      <c r="D104" s="72" t="s">
        <v>23</v>
      </c>
      <c r="E104" s="72" t="s">
        <v>319</v>
      </c>
      <c r="F104" s="72" t="s">
        <v>406</v>
      </c>
      <c r="G104" s="72" t="s">
        <v>383</v>
      </c>
      <c r="H104" s="72" t="s">
        <v>567</v>
      </c>
      <c r="I104" s="72" t="s">
        <v>322</v>
      </c>
      <c r="J104" s="73">
        <v>43709</v>
      </c>
      <c r="K104" s="73">
        <v>43709</v>
      </c>
      <c r="L104" s="72"/>
      <c r="M104" s="72" t="s">
        <v>694</v>
      </c>
    </row>
    <row r="105" spans="1:13" x14ac:dyDescent="0.35">
      <c r="A105">
        <v>51</v>
      </c>
      <c r="B105" s="72" t="s">
        <v>273</v>
      </c>
      <c r="C105" s="72" t="s">
        <v>36</v>
      </c>
      <c r="D105" s="72" t="s">
        <v>23</v>
      </c>
      <c r="E105" s="72" t="s">
        <v>418</v>
      </c>
      <c r="F105" s="72" t="s">
        <v>332</v>
      </c>
      <c r="G105" s="72" t="s">
        <v>335</v>
      </c>
      <c r="H105" s="72" t="s">
        <v>614</v>
      </c>
      <c r="I105" s="72" t="s">
        <v>336</v>
      </c>
      <c r="J105" s="73">
        <v>43678</v>
      </c>
      <c r="K105" s="73">
        <v>43678</v>
      </c>
      <c r="L105" s="72"/>
      <c r="M105" s="72" t="s">
        <v>694</v>
      </c>
    </row>
    <row r="106" spans="1:13" x14ac:dyDescent="0.35">
      <c r="A106">
        <v>61</v>
      </c>
      <c r="B106" s="72" t="s">
        <v>273</v>
      </c>
      <c r="C106" s="72" t="s">
        <v>457</v>
      </c>
      <c r="D106" s="72" t="s">
        <v>24</v>
      </c>
      <c r="E106" s="72" t="s">
        <v>348</v>
      </c>
      <c r="F106" s="72" t="s">
        <v>407</v>
      </c>
      <c r="G106" s="72" t="s">
        <v>16</v>
      </c>
      <c r="H106" s="72" t="s">
        <v>619</v>
      </c>
      <c r="I106" s="72" t="s">
        <v>350</v>
      </c>
      <c r="J106" s="73">
        <v>43700</v>
      </c>
      <c r="K106" s="73">
        <v>43700</v>
      </c>
      <c r="L106" s="72"/>
      <c r="M106" s="72" t="s">
        <v>688</v>
      </c>
    </row>
    <row r="107" spans="1:13" x14ac:dyDescent="0.35">
      <c r="A107">
        <v>60</v>
      </c>
      <c r="B107" s="72" t="s">
        <v>273</v>
      </c>
      <c r="C107" s="72" t="s">
        <v>457</v>
      </c>
      <c r="D107" s="72" t="s">
        <v>24</v>
      </c>
      <c r="E107" s="72" t="s">
        <v>348</v>
      </c>
      <c r="F107" s="72" t="s">
        <v>407</v>
      </c>
      <c r="G107" s="72" t="s">
        <v>274</v>
      </c>
      <c r="H107" s="72" t="s">
        <v>275</v>
      </c>
      <c r="I107" s="72" t="s">
        <v>349</v>
      </c>
      <c r="J107" s="73">
        <v>43700</v>
      </c>
      <c r="K107" s="73">
        <v>43700</v>
      </c>
      <c r="L107" s="72"/>
      <c r="M107" s="72" t="s">
        <v>688</v>
      </c>
    </row>
    <row r="108" spans="1:13" x14ac:dyDescent="0.35">
      <c r="A108">
        <v>217</v>
      </c>
      <c r="B108" s="72" t="s">
        <v>273</v>
      </c>
      <c r="C108" s="72" t="s">
        <v>457</v>
      </c>
      <c r="D108" s="72" t="s">
        <v>24</v>
      </c>
      <c r="E108" s="72" t="s">
        <v>352</v>
      </c>
      <c r="F108" s="72" t="s">
        <v>408</v>
      </c>
      <c r="G108" s="72" t="s">
        <v>274</v>
      </c>
      <c r="H108" s="72" t="s">
        <v>811</v>
      </c>
      <c r="I108" s="72" t="s">
        <v>724</v>
      </c>
      <c r="J108" s="73"/>
      <c r="K108" s="73"/>
      <c r="L108" s="72" t="s">
        <v>687</v>
      </c>
      <c r="M108" s="72" t="s">
        <v>688</v>
      </c>
    </row>
    <row r="109" spans="1:13" x14ac:dyDescent="0.35">
      <c r="A109">
        <v>219</v>
      </c>
      <c r="B109" s="72" t="s">
        <v>273</v>
      </c>
      <c r="C109" s="72" t="s">
        <v>457</v>
      </c>
      <c r="D109" s="72" t="s">
        <v>24</v>
      </c>
      <c r="E109" s="72" t="s">
        <v>357</v>
      </c>
      <c r="F109" s="72" t="s">
        <v>409</v>
      </c>
      <c r="G109" s="72" t="s">
        <v>358</v>
      </c>
      <c r="H109" s="72" t="s">
        <v>812</v>
      </c>
      <c r="I109" s="72" t="s">
        <v>726</v>
      </c>
      <c r="J109" s="73"/>
      <c r="K109" s="73"/>
      <c r="L109" s="72" t="s">
        <v>687</v>
      </c>
      <c r="M109" s="72" t="s">
        <v>688</v>
      </c>
    </row>
    <row r="110" spans="1:13" x14ac:dyDescent="0.35">
      <c r="A110">
        <v>218</v>
      </c>
      <c r="B110" s="72" t="s">
        <v>273</v>
      </c>
      <c r="C110" s="72" t="s">
        <v>457</v>
      </c>
      <c r="D110" s="72" t="s">
        <v>24</v>
      </c>
      <c r="E110" s="72" t="s">
        <v>357</v>
      </c>
      <c r="F110" s="72" t="s">
        <v>409</v>
      </c>
      <c r="G110" s="72" t="s">
        <v>274</v>
      </c>
      <c r="H110" s="72" t="s">
        <v>813</v>
      </c>
      <c r="I110" s="72" t="s">
        <v>725</v>
      </c>
      <c r="J110" s="73"/>
      <c r="K110" s="73"/>
      <c r="L110" s="72" t="s">
        <v>687</v>
      </c>
      <c r="M110" s="72" t="s">
        <v>688</v>
      </c>
    </row>
    <row r="111" spans="1:13" x14ac:dyDescent="0.35">
      <c r="A111">
        <v>221</v>
      </c>
      <c r="B111" s="72" t="s">
        <v>273</v>
      </c>
      <c r="C111" s="72" t="s">
        <v>457</v>
      </c>
      <c r="D111" s="72" t="s">
        <v>24</v>
      </c>
      <c r="E111" s="72" t="s">
        <v>357</v>
      </c>
      <c r="F111" s="72" t="s">
        <v>409</v>
      </c>
      <c r="G111" s="72" t="s">
        <v>274</v>
      </c>
      <c r="H111" s="72" t="s">
        <v>814</v>
      </c>
      <c r="I111" s="72" t="s">
        <v>727</v>
      </c>
      <c r="J111" s="73"/>
      <c r="K111" s="73"/>
      <c r="L111" s="72" t="s">
        <v>687</v>
      </c>
      <c r="M111" s="72" t="s">
        <v>688</v>
      </c>
    </row>
    <row r="112" spans="1:13" x14ac:dyDescent="0.35">
      <c r="A112">
        <v>68</v>
      </c>
      <c r="B112" s="72" t="s">
        <v>273</v>
      </c>
      <c r="C112" s="72" t="s">
        <v>457</v>
      </c>
      <c r="D112" s="72" t="s">
        <v>24</v>
      </c>
      <c r="E112" s="72" t="s">
        <v>425</v>
      </c>
      <c r="F112" s="72" t="s">
        <v>424</v>
      </c>
      <c r="G112" s="72" t="s">
        <v>541</v>
      </c>
      <c r="H112" s="72" t="s">
        <v>542</v>
      </c>
      <c r="I112" s="72" t="s">
        <v>361</v>
      </c>
      <c r="J112" s="73">
        <v>43654</v>
      </c>
      <c r="K112" s="73">
        <v>43654</v>
      </c>
      <c r="L112" s="72"/>
      <c r="M112" s="72" t="s">
        <v>688</v>
      </c>
    </row>
    <row r="113" spans="1:13" x14ac:dyDescent="0.35">
      <c r="A113">
        <v>70</v>
      </c>
      <c r="B113" s="72" t="s">
        <v>273</v>
      </c>
      <c r="C113" s="72" t="s">
        <v>457</v>
      </c>
      <c r="D113" s="72" t="s">
        <v>24</v>
      </c>
      <c r="E113" s="72" t="s">
        <v>425</v>
      </c>
      <c r="F113" s="72" t="s">
        <v>424</v>
      </c>
      <c r="G113" s="72" t="s">
        <v>541</v>
      </c>
      <c r="H113" s="72" t="s">
        <v>623</v>
      </c>
      <c r="I113" s="72" t="s">
        <v>363</v>
      </c>
      <c r="J113" s="73">
        <v>43654</v>
      </c>
      <c r="K113" s="73">
        <v>43654</v>
      </c>
      <c r="L113" s="72"/>
      <c r="M113" s="72" t="s">
        <v>688</v>
      </c>
    </row>
    <row r="114" spans="1:13" x14ac:dyDescent="0.35">
      <c r="A114">
        <v>69</v>
      </c>
      <c r="B114" s="72" t="s">
        <v>273</v>
      </c>
      <c r="C114" s="72" t="s">
        <v>457</v>
      </c>
      <c r="D114" s="72" t="s">
        <v>24</v>
      </c>
      <c r="E114" s="72" t="s">
        <v>425</v>
      </c>
      <c r="F114" s="72" t="s">
        <v>424</v>
      </c>
      <c r="G114" s="72" t="s">
        <v>274</v>
      </c>
      <c r="H114" s="72" t="s">
        <v>554</v>
      </c>
      <c r="I114" s="72" t="s">
        <v>362</v>
      </c>
      <c r="J114" s="73">
        <v>43654</v>
      </c>
      <c r="K114" s="73">
        <v>43654</v>
      </c>
      <c r="L114" s="72"/>
      <c r="M114" s="72" t="s">
        <v>688</v>
      </c>
    </row>
    <row r="115" spans="1:13" x14ac:dyDescent="0.35">
      <c r="A115">
        <v>71</v>
      </c>
      <c r="B115" s="72" t="s">
        <v>273</v>
      </c>
      <c r="C115" s="72" t="s">
        <v>457</v>
      </c>
      <c r="D115" s="72" t="s">
        <v>24</v>
      </c>
      <c r="E115" s="72" t="s">
        <v>425</v>
      </c>
      <c r="F115" s="72" t="s">
        <v>424</v>
      </c>
      <c r="G115" s="72" t="s">
        <v>274</v>
      </c>
      <c r="H115" s="72" t="s">
        <v>557</v>
      </c>
      <c r="I115" s="72" t="s">
        <v>364</v>
      </c>
      <c r="J115" s="73">
        <v>43830</v>
      </c>
      <c r="K115" s="73">
        <v>43830</v>
      </c>
      <c r="L115" s="72"/>
      <c r="M115" s="72" t="s">
        <v>688</v>
      </c>
    </row>
    <row r="116" spans="1:13" x14ac:dyDescent="0.35">
      <c r="A116">
        <v>62</v>
      </c>
      <c r="B116" s="72" t="s">
        <v>273</v>
      </c>
      <c r="C116" s="72" t="s">
        <v>457</v>
      </c>
      <c r="D116" s="72" t="s">
        <v>24</v>
      </c>
      <c r="E116" s="72" t="s">
        <v>348</v>
      </c>
      <c r="F116" s="72" t="s">
        <v>407</v>
      </c>
      <c r="G116" s="72" t="s">
        <v>16</v>
      </c>
      <c r="H116" s="72" t="s">
        <v>620</v>
      </c>
      <c r="I116" s="72" t="s">
        <v>351</v>
      </c>
      <c r="J116" s="73">
        <v>43700</v>
      </c>
      <c r="K116" s="73">
        <v>43700</v>
      </c>
      <c r="L116" s="72"/>
      <c r="M116" s="72" t="s">
        <v>694</v>
      </c>
    </row>
    <row r="117" spans="1:13" x14ac:dyDescent="0.35">
      <c r="A117">
        <v>64</v>
      </c>
      <c r="B117" s="72" t="s">
        <v>273</v>
      </c>
      <c r="C117" s="72" t="s">
        <v>457</v>
      </c>
      <c r="D117" s="72" t="s">
        <v>24</v>
      </c>
      <c r="E117" s="72" t="s">
        <v>352</v>
      </c>
      <c r="F117" s="72" t="s">
        <v>408</v>
      </c>
      <c r="G117" s="72" t="s">
        <v>354</v>
      </c>
      <c r="H117" s="72" t="s">
        <v>621</v>
      </c>
      <c r="I117" s="72" t="s">
        <v>355</v>
      </c>
      <c r="J117" s="73">
        <v>43763</v>
      </c>
      <c r="K117" s="73">
        <v>43763</v>
      </c>
      <c r="L117" s="72"/>
      <c r="M117" s="72" t="s">
        <v>694</v>
      </c>
    </row>
    <row r="118" spans="1:13" x14ac:dyDescent="0.35">
      <c r="A118">
        <v>63</v>
      </c>
      <c r="B118" s="72" t="s">
        <v>273</v>
      </c>
      <c r="C118" s="72" t="s">
        <v>457</v>
      </c>
      <c r="D118" s="72" t="s">
        <v>24</v>
      </c>
      <c r="E118" s="72" t="s">
        <v>352</v>
      </c>
      <c r="F118" s="72" t="s">
        <v>408</v>
      </c>
      <c r="G118" s="72" t="s">
        <v>274</v>
      </c>
      <c r="H118" s="72" t="s">
        <v>545</v>
      </c>
      <c r="I118" s="72" t="s">
        <v>353</v>
      </c>
      <c r="J118" s="73">
        <v>43763</v>
      </c>
      <c r="K118" s="73">
        <v>43763</v>
      </c>
      <c r="L118" s="72"/>
      <c r="M118" s="72" t="s">
        <v>694</v>
      </c>
    </row>
    <row r="119" spans="1:13" x14ac:dyDescent="0.35">
      <c r="A119">
        <v>65</v>
      </c>
      <c r="B119" s="72" t="s">
        <v>273</v>
      </c>
      <c r="C119" s="72" t="s">
        <v>457</v>
      </c>
      <c r="D119" s="72" t="s">
        <v>24</v>
      </c>
      <c r="E119" s="72" t="s">
        <v>352</v>
      </c>
      <c r="F119" s="72" t="s">
        <v>408</v>
      </c>
      <c r="G119" s="72" t="s">
        <v>274</v>
      </c>
      <c r="H119" s="72" t="s">
        <v>548</v>
      </c>
      <c r="I119" s="72" t="s">
        <v>356</v>
      </c>
      <c r="J119" s="73">
        <v>43763</v>
      </c>
      <c r="K119" s="73">
        <v>43763</v>
      </c>
      <c r="L119" s="72"/>
      <c r="M119" s="72" t="s">
        <v>694</v>
      </c>
    </row>
    <row r="120" spans="1:13" x14ac:dyDescent="0.35">
      <c r="A120">
        <v>66</v>
      </c>
      <c r="B120" s="72" t="s">
        <v>273</v>
      </c>
      <c r="C120" s="72" t="s">
        <v>457</v>
      </c>
      <c r="D120" s="72" t="s">
        <v>24</v>
      </c>
      <c r="E120" s="72" t="s">
        <v>357</v>
      </c>
      <c r="F120" s="72" t="s">
        <v>409</v>
      </c>
      <c r="G120" s="72" t="s">
        <v>358</v>
      </c>
      <c r="H120" s="72" t="s">
        <v>622</v>
      </c>
      <c r="I120" s="72" t="s">
        <v>359</v>
      </c>
      <c r="J120" s="73">
        <v>43679</v>
      </c>
      <c r="K120" s="73">
        <v>43679</v>
      </c>
      <c r="L120" s="72"/>
      <c r="M120" s="72" t="s">
        <v>694</v>
      </c>
    </row>
    <row r="121" spans="1:13" x14ac:dyDescent="0.35">
      <c r="A121">
        <v>67</v>
      </c>
      <c r="B121" s="72" t="s">
        <v>273</v>
      </c>
      <c r="C121" s="72" t="s">
        <v>457</v>
      </c>
      <c r="D121" s="72" t="s">
        <v>24</v>
      </c>
      <c r="E121" s="72" t="s">
        <v>357</v>
      </c>
      <c r="F121" s="72" t="s">
        <v>409</v>
      </c>
      <c r="G121" s="72" t="s">
        <v>274</v>
      </c>
      <c r="H121" s="72" t="s">
        <v>551</v>
      </c>
      <c r="I121" s="72" t="s">
        <v>360</v>
      </c>
      <c r="J121" s="73">
        <v>43679</v>
      </c>
      <c r="K121" s="73">
        <v>43679</v>
      </c>
      <c r="L121" s="72"/>
      <c r="M121" s="72" t="s">
        <v>694</v>
      </c>
    </row>
    <row r="122" spans="1:13" x14ac:dyDescent="0.35">
      <c r="A122">
        <v>260</v>
      </c>
      <c r="B122" s="72" t="s">
        <v>273</v>
      </c>
      <c r="C122" s="72" t="s">
        <v>471</v>
      </c>
      <c r="D122" s="72" t="s">
        <v>18</v>
      </c>
      <c r="E122" s="72" t="s">
        <v>703</v>
      </c>
      <c r="F122" s="72" t="s">
        <v>703</v>
      </c>
      <c r="G122" s="72" t="s">
        <v>354</v>
      </c>
      <c r="H122" s="72" t="s">
        <v>815</v>
      </c>
      <c r="I122" s="72" t="s">
        <v>731</v>
      </c>
      <c r="J122" s="73"/>
      <c r="K122" s="73"/>
      <c r="L122" s="72" t="s">
        <v>687</v>
      </c>
      <c r="M122" s="72" t="s">
        <v>688</v>
      </c>
    </row>
    <row r="123" spans="1:13" x14ac:dyDescent="0.35">
      <c r="A123">
        <v>222</v>
      </c>
      <c r="B123" s="72" t="s">
        <v>273</v>
      </c>
      <c r="C123" s="72" t="s">
        <v>471</v>
      </c>
      <c r="D123" s="72" t="s">
        <v>18</v>
      </c>
      <c r="E123" s="72" t="s">
        <v>703</v>
      </c>
      <c r="F123" s="72" t="s">
        <v>703</v>
      </c>
      <c r="G123" s="72" t="s">
        <v>383</v>
      </c>
      <c r="H123" s="72" t="s">
        <v>567</v>
      </c>
      <c r="I123" s="72" t="s">
        <v>728</v>
      </c>
      <c r="J123" s="73"/>
      <c r="K123" s="73"/>
      <c r="L123" s="72" t="s">
        <v>687</v>
      </c>
      <c r="M123" s="72" t="s">
        <v>688</v>
      </c>
    </row>
    <row r="124" spans="1:13" x14ac:dyDescent="0.35">
      <c r="A124">
        <v>223</v>
      </c>
      <c r="B124" s="72" t="s">
        <v>273</v>
      </c>
      <c r="C124" s="72" t="s">
        <v>471</v>
      </c>
      <c r="D124" s="72" t="s">
        <v>18</v>
      </c>
      <c r="E124" s="72" t="s">
        <v>707</v>
      </c>
      <c r="F124" s="72" t="s">
        <v>707</v>
      </c>
      <c r="G124" s="72" t="s">
        <v>354</v>
      </c>
      <c r="H124" s="72" t="s">
        <v>816</v>
      </c>
      <c r="I124" s="72" t="s">
        <v>729</v>
      </c>
      <c r="J124" s="73"/>
      <c r="K124" s="73"/>
      <c r="L124" s="72" t="s">
        <v>687</v>
      </c>
      <c r="M124" s="72" t="s">
        <v>688</v>
      </c>
    </row>
    <row r="125" spans="1:13" x14ac:dyDescent="0.35">
      <c r="A125">
        <v>224</v>
      </c>
      <c r="B125" s="72" t="s">
        <v>273</v>
      </c>
      <c r="C125" s="72" t="s">
        <v>471</v>
      </c>
      <c r="D125" s="72" t="s">
        <v>18</v>
      </c>
      <c r="E125" s="72" t="s">
        <v>707</v>
      </c>
      <c r="F125" s="72" t="s">
        <v>707</v>
      </c>
      <c r="G125" s="72" t="s">
        <v>354</v>
      </c>
      <c r="H125" s="72" t="s">
        <v>817</v>
      </c>
      <c r="I125" s="72" t="s">
        <v>730</v>
      </c>
      <c r="J125" s="73"/>
      <c r="K125" s="73"/>
      <c r="L125" s="72" t="s">
        <v>687</v>
      </c>
      <c r="M125" s="72" t="s">
        <v>688</v>
      </c>
    </row>
    <row r="126" spans="1:13" x14ac:dyDescent="0.35">
      <c r="A126">
        <v>77</v>
      </c>
      <c r="B126" s="72" t="s">
        <v>273</v>
      </c>
      <c r="C126" s="72" t="s">
        <v>471</v>
      </c>
      <c r="D126" s="72" t="s">
        <v>18</v>
      </c>
      <c r="E126" s="72" t="s">
        <v>371</v>
      </c>
      <c r="F126" s="72" t="s">
        <v>412</v>
      </c>
      <c r="G126" s="72" t="s">
        <v>586</v>
      </c>
      <c r="H126" s="72" t="s">
        <v>587</v>
      </c>
      <c r="I126" s="72" t="s">
        <v>374</v>
      </c>
      <c r="J126" s="73">
        <v>43616</v>
      </c>
      <c r="K126" s="73">
        <v>43616</v>
      </c>
      <c r="L126" s="72"/>
      <c r="M126" s="72" t="s">
        <v>660</v>
      </c>
    </row>
    <row r="127" spans="1:13" x14ac:dyDescent="0.35">
      <c r="A127">
        <v>81</v>
      </c>
      <c r="B127" s="72" t="s">
        <v>273</v>
      </c>
      <c r="C127" s="72" t="s">
        <v>471</v>
      </c>
      <c r="D127" s="72" t="s">
        <v>18</v>
      </c>
      <c r="E127" s="72" t="s">
        <v>377</v>
      </c>
      <c r="F127" s="72" t="s">
        <v>414</v>
      </c>
      <c r="G127" s="72" t="s">
        <v>372</v>
      </c>
      <c r="H127" s="72" t="s">
        <v>630</v>
      </c>
      <c r="I127" s="72" t="s">
        <v>631</v>
      </c>
      <c r="J127" s="73">
        <v>43705</v>
      </c>
      <c r="K127" s="73">
        <v>43705</v>
      </c>
      <c r="L127" s="72"/>
      <c r="M127" s="72" t="s">
        <v>660</v>
      </c>
    </row>
    <row r="128" spans="1:13" x14ac:dyDescent="0.35">
      <c r="A128">
        <v>79</v>
      </c>
      <c r="B128" s="72" t="s">
        <v>273</v>
      </c>
      <c r="C128" s="72" t="s">
        <v>471</v>
      </c>
      <c r="D128" s="72" t="s">
        <v>18</v>
      </c>
      <c r="E128" s="72" t="s">
        <v>377</v>
      </c>
      <c r="F128" s="72" t="s">
        <v>414</v>
      </c>
      <c r="G128" s="72" t="s">
        <v>274</v>
      </c>
      <c r="H128" s="72" t="s">
        <v>275</v>
      </c>
      <c r="I128" s="72" t="s">
        <v>378</v>
      </c>
      <c r="J128" s="73">
        <v>43633</v>
      </c>
      <c r="K128" s="73">
        <v>43633</v>
      </c>
      <c r="L128" s="72"/>
      <c r="M128" s="72" t="s">
        <v>660</v>
      </c>
    </row>
    <row r="129" spans="1:13" x14ac:dyDescent="0.35">
      <c r="A129">
        <v>72</v>
      </c>
      <c r="B129" s="72" t="s">
        <v>273</v>
      </c>
      <c r="C129" s="72" t="s">
        <v>471</v>
      </c>
      <c r="D129" s="72" t="s">
        <v>18</v>
      </c>
      <c r="E129" s="72" t="s">
        <v>365</v>
      </c>
      <c r="F129" s="72" t="s">
        <v>410</v>
      </c>
      <c r="G129" s="72" t="s">
        <v>354</v>
      </c>
      <c r="H129" s="72" t="s">
        <v>621</v>
      </c>
      <c r="I129" s="72" t="s">
        <v>366</v>
      </c>
      <c r="J129" s="73">
        <v>43644</v>
      </c>
      <c r="K129" s="73">
        <v>43644</v>
      </c>
      <c r="L129" s="72"/>
      <c r="M129" s="72" t="s">
        <v>690</v>
      </c>
    </row>
    <row r="130" spans="1:13" x14ac:dyDescent="0.35">
      <c r="A130">
        <v>73</v>
      </c>
      <c r="B130" s="72" t="s">
        <v>273</v>
      </c>
      <c r="C130" s="72" t="s">
        <v>471</v>
      </c>
      <c r="D130" s="72" t="s">
        <v>18</v>
      </c>
      <c r="E130" s="72" t="s">
        <v>367</v>
      </c>
      <c r="F130" s="72" t="s">
        <v>411</v>
      </c>
      <c r="G130" s="72" t="s">
        <v>354</v>
      </c>
      <c r="H130" s="72" t="s">
        <v>624</v>
      </c>
      <c r="I130" s="72" t="s">
        <v>368</v>
      </c>
      <c r="J130" s="73">
        <v>43677</v>
      </c>
      <c r="K130" s="73">
        <v>43677</v>
      </c>
      <c r="L130" s="72"/>
      <c r="M130" s="72" t="s">
        <v>690</v>
      </c>
    </row>
    <row r="131" spans="1:13" x14ac:dyDescent="0.35">
      <c r="A131">
        <v>74</v>
      </c>
      <c r="B131" s="72" t="s">
        <v>273</v>
      </c>
      <c r="C131" s="72" t="s">
        <v>471</v>
      </c>
      <c r="D131" s="72" t="s">
        <v>18</v>
      </c>
      <c r="E131" s="72" t="s">
        <v>367</v>
      </c>
      <c r="F131" s="72" t="s">
        <v>411</v>
      </c>
      <c r="G131" s="72" t="s">
        <v>354</v>
      </c>
      <c r="H131" s="72" t="s">
        <v>625</v>
      </c>
      <c r="I131" s="72" t="s">
        <v>369</v>
      </c>
      <c r="J131" s="73">
        <v>43644</v>
      </c>
      <c r="K131" s="73">
        <v>43644</v>
      </c>
      <c r="L131" s="72"/>
      <c r="M131" s="72" t="s">
        <v>690</v>
      </c>
    </row>
    <row r="132" spans="1:13" x14ac:dyDescent="0.35">
      <c r="A132">
        <v>75</v>
      </c>
      <c r="B132" s="72" t="s">
        <v>273</v>
      </c>
      <c r="C132" s="72" t="s">
        <v>471</v>
      </c>
      <c r="D132" s="72" t="s">
        <v>18</v>
      </c>
      <c r="E132" s="72" t="s">
        <v>367</v>
      </c>
      <c r="F132" s="72" t="s">
        <v>411</v>
      </c>
      <c r="G132" s="72" t="s">
        <v>354</v>
      </c>
      <c r="H132" s="72" t="s">
        <v>626</v>
      </c>
      <c r="I132" s="72" t="s">
        <v>370</v>
      </c>
      <c r="J132" s="73">
        <v>43677</v>
      </c>
      <c r="K132" s="73">
        <v>43677</v>
      </c>
      <c r="L132" s="72"/>
      <c r="M132" s="72" t="s">
        <v>690</v>
      </c>
    </row>
    <row r="133" spans="1:13" x14ac:dyDescent="0.35">
      <c r="A133">
        <v>76</v>
      </c>
      <c r="B133" s="72" t="s">
        <v>273</v>
      </c>
      <c r="C133" s="72" t="s">
        <v>471</v>
      </c>
      <c r="D133" s="72" t="s">
        <v>18</v>
      </c>
      <c r="E133" s="72" t="s">
        <v>371</v>
      </c>
      <c r="F133" s="72" t="s">
        <v>412</v>
      </c>
      <c r="G133" s="72" t="s">
        <v>372</v>
      </c>
      <c r="H133" s="72" t="s">
        <v>627</v>
      </c>
      <c r="I133" s="72" t="s">
        <v>373</v>
      </c>
      <c r="J133" s="73">
        <v>43830</v>
      </c>
      <c r="K133" s="73">
        <v>43830</v>
      </c>
      <c r="L133" s="72"/>
      <c r="M133" s="72" t="s">
        <v>690</v>
      </c>
    </row>
    <row r="134" spans="1:13" x14ac:dyDescent="0.35">
      <c r="A134">
        <v>78</v>
      </c>
      <c r="B134" s="72" t="s">
        <v>273</v>
      </c>
      <c r="C134" s="72" t="s">
        <v>471</v>
      </c>
      <c r="D134" s="72" t="s">
        <v>18</v>
      </c>
      <c r="E134" s="72" t="s">
        <v>375</v>
      </c>
      <c r="F134" s="72" t="s">
        <v>413</v>
      </c>
      <c r="G134" s="72" t="s">
        <v>354</v>
      </c>
      <c r="H134" s="72" t="s">
        <v>628</v>
      </c>
      <c r="I134" s="72" t="s">
        <v>376</v>
      </c>
      <c r="J134" s="73">
        <v>43830</v>
      </c>
      <c r="K134" s="73">
        <v>43830</v>
      </c>
      <c r="L134" s="72"/>
      <c r="M134" s="72" t="s">
        <v>690</v>
      </c>
    </row>
    <row r="135" spans="1:13" x14ac:dyDescent="0.35">
      <c r="A135">
        <v>80</v>
      </c>
      <c r="B135" s="72" t="s">
        <v>273</v>
      </c>
      <c r="C135" s="72" t="s">
        <v>471</v>
      </c>
      <c r="D135" s="72" t="s">
        <v>18</v>
      </c>
      <c r="E135" s="72" t="s">
        <v>377</v>
      </c>
      <c r="F135" s="72" t="s">
        <v>414</v>
      </c>
      <c r="G135" s="72" t="s">
        <v>354</v>
      </c>
      <c r="H135" s="72" t="s">
        <v>629</v>
      </c>
      <c r="I135" s="72" t="s">
        <v>379</v>
      </c>
      <c r="J135" s="73">
        <v>43699</v>
      </c>
      <c r="K135" s="73">
        <v>43699</v>
      </c>
      <c r="L135" s="72"/>
      <c r="M135" s="72" t="s">
        <v>690</v>
      </c>
    </row>
    <row r="136" spans="1:13" x14ac:dyDescent="0.35">
      <c r="A136">
        <v>297</v>
      </c>
      <c r="B136" s="72" t="s">
        <v>273</v>
      </c>
      <c r="C136" s="72" t="s">
        <v>476</v>
      </c>
      <c r="D136" s="72" t="s">
        <v>25</v>
      </c>
      <c r="E136" s="72" t="s">
        <v>381</v>
      </c>
      <c r="F136" s="72" t="s">
        <v>755</v>
      </c>
      <c r="G136" s="72" t="s">
        <v>372</v>
      </c>
      <c r="H136" s="72" t="s">
        <v>828</v>
      </c>
      <c r="I136" s="72" t="s">
        <v>736</v>
      </c>
      <c r="J136" s="73"/>
      <c r="K136" s="73"/>
      <c r="L136" s="72" t="s">
        <v>687</v>
      </c>
      <c r="M136" s="72" t="s">
        <v>688</v>
      </c>
    </row>
    <row r="137" spans="1:13" x14ac:dyDescent="0.35">
      <c r="A137">
        <v>310</v>
      </c>
      <c r="B137" s="72" t="s">
        <v>273</v>
      </c>
      <c r="C137" s="72" t="s">
        <v>476</v>
      </c>
      <c r="D137" s="72" t="s">
        <v>25</v>
      </c>
      <c r="E137" s="72" t="s">
        <v>381</v>
      </c>
      <c r="F137" s="72" t="s">
        <v>755</v>
      </c>
      <c r="G137" s="72" t="s">
        <v>372</v>
      </c>
      <c r="H137" s="72" t="s">
        <v>829</v>
      </c>
      <c r="I137" s="72" t="s">
        <v>749</v>
      </c>
      <c r="J137" s="73"/>
      <c r="K137" s="73"/>
      <c r="L137" s="72" t="s">
        <v>687</v>
      </c>
      <c r="M137" s="72" t="s">
        <v>688</v>
      </c>
    </row>
    <row r="138" spans="1:13" x14ac:dyDescent="0.35">
      <c r="A138">
        <v>298</v>
      </c>
      <c r="B138" s="72" t="s">
        <v>273</v>
      </c>
      <c r="C138" s="72" t="s">
        <v>476</v>
      </c>
      <c r="D138" s="72" t="s">
        <v>25</v>
      </c>
      <c r="E138" s="72" t="s">
        <v>709</v>
      </c>
      <c r="F138" s="72" t="s">
        <v>709</v>
      </c>
      <c r="G138" s="72" t="s">
        <v>16</v>
      </c>
      <c r="H138" s="72" t="s">
        <v>818</v>
      </c>
      <c r="I138" s="72" t="s">
        <v>737</v>
      </c>
      <c r="J138" s="73"/>
      <c r="K138" s="73"/>
      <c r="L138" s="72" t="s">
        <v>687</v>
      </c>
      <c r="M138" s="72" t="s">
        <v>688</v>
      </c>
    </row>
    <row r="139" spans="1:13" x14ac:dyDescent="0.35">
      <c r="A139">
        <v>302</v>
      </c>
      <c r="B139" s="72" t="s">
        <v>273</v>
      </c>
      <c r="C139" s="72" t="s">
        <v>476</v>
      </c>
      <c r="D139" s="72" t="s">
        <v>25</v>
      </c>
      <c r="E139" s="72" t="s">
        <v>709</v>
      </c>
      <c r="F139" s="72" t="s">
        <v>709</v>
      </c>
      <c r="G139" s="72" t="s">
        <v>16</v>
      </c>
      <c r="H139" s="72" t="s">
        <v>819</v>
      </c>
      <c r="I139" s="72" t="s">
        <v>741</v>
      </c>
      <c r="J139" s="73"/>
      <c r="K139" s="73"/>
      <c r="L139" s="72" t="s">
        <v>687</v>
      </c>
      <c r="M139" s="72" t="s">
        <v>688</v>
      </c>
    </row>
    <row r="140" spans="1:13" x14ac:dyDescent="0.35">
      <c r="A140">
        <v>308</v>
      </c>
      <c r="B140" s="72" t="s">
        <v>273</v>
      </c>
      <c r="C140" s="72" t="s">
        <v>476</v>
      </c>
      <c r="D140" s="72" t="s">
        <v>25</v>
      </c>
      <c r="E140" s="72" t="s">
        <v>709</v>
      </c>
      <c r="F140" s="72" t="s">
        <v>709</v>
      </c>
      <c r="G140" s="72" t="s">
        <v>16</v>
      </c>
      <c r="H140" s="72" t="s">
        <v>820</v>
      </c>
      <c r="I140" s="72" t="s">
        <v>747</v>
      </c>
      <c r="J140" s="73"/>
      <c r="K140" s="73"/>
      <c r="L140" s="72" t="s">
        <v>687</v>
      </c>
      <c r="M140" s="72" t="s">
        <v>688</v>
      </c>
    </row>
    <row r="141" spans="1:13" x14ac:dyDescent="0.35">
      <c r="A141">
        <v>307</v>
      </c>
      <c r="B141" s="72" t="s">
        <v>273</v>
      </c>
      <c r="C141" s="72" t="s">
        <v>476</v>
      </c>
      <c r="D141" s="72" t="s">
        <v>25</v>
      </c>
      <c r="E141" s="72" t="s">
        <v>709</v>
      </c>
      <c r="F141" s="72" t="s">
        <v>709</v>
      </c>
      <c r="G141" s="72" t="s">
        <v>383</v>
      </c>
      <c r="H141" s="72" t="s">
        <v>800</v>
      </c>
      <c r="I141" s="72" t="s">
        <v>746</v>
      </c>
      <c r="J141" s="73"/>
      <c r="K141" s="73"/>
      <c r="L141" s="72" t="s">
        <v>687</v>
      </c>
      <c r="M141" s="72" t="s">
        <v>688</v>
      </c>
    </row>
    <row r="142" spans="1:13" x14ac:dyDescent="0.35">
      <c r="A142">
        <v>299</v>
      </c>
      <c r="B142" s="72" t="s">
        <v>273</v>
      </c>
      <c r="C142" s="72" t="s">
        <v>476</v>
      </c>
      <c r="D142" s="72" t="s">
        <v>25</v>
      </c>
      <c r="E142" s="72" t="s">
        <v>709</v>
      </c>
      <c r="F142" s="72" t="s">
        <v>709</v>
      </c>
      <c r="G142" s="72" t="s">
        <v>372</v>
      </c>
      <c r="H142" s="72" t="s">
        <v>821</v>
      </c>
      <c r="I142" s="72" t="s">
        <v>738</v>
      </c>
      <c r="J142" s="73"/>
      <c r="K142" s="73"/>
      <c r="L142" s="72" t="s">
        <v>687</v>
      </c>
      <c r="M142" s="72" t="s">
        <v>688</v>
      </c>
    </row>
    <row r="143" spans="1:13" x14ac:dyDescent="0.35">
      <c r="A143">
        <v>300</v>
      </c>
      <c r="B143" s="72" t="s">
        <v>273</v>
      </c>
      <c r="C143" s="72" t="s">
        <v>476</v>
      </c>
      <c r="D143" s="72" t="s">
        <v>25</v>
      </c>
      <c r="E143" s="72" t="s">
        <v>709</v>
      </c>
      <c r="F143" s="72" t="s">
        <v>709</v>
      </c>
      <c r="G143" s="72" t="s">
        <v>372</v>
      </c>
      <c r="H143" s="72" t="s">
        <v>822</v>
      </c>
      <c r="I143" s="72" t="s">
        <v>739</v>
      </c>
      <c r="J143" s="73"/>
      <c r="K143" s="73"/>
      <c r="L143" s="72" t="s">
        <v>687</v>
      </c>
      <c r="M143" s="72" t="s">
        <v>688</v>
      </c>
    </row>
    <row r="144" spans="1:13" x14ac:dyDescent="0.35">
      <c r="A144">
        <v>301</v>
      </c>
      <c r="B144" s="72" t="s">
        <v>273</v>
      </c>
      <c r="C144" s="72" t="s">
        <v>476</v>
      </c>
      <c r="D144" s="72" t="s">
        <v>25</v>
      </c>
      <c r="E144" s="72" t="s">
        <v>709</v>
      </c>
      <c r="F144" s="72" t="s">
        <v>709</v>
      </c>
      <c r="G144" s="72" t="s">
        <v>372</v>
      </c>
      <c r="H144" s="72" t="s">
        <v>823</v>
      </c>
      <c r="I144" s="72" t="s">
        <v>740</v>
      </c>
      <c r="J144" s="73"/>
      <c r="K144" s="73"/>
      <c r="L144" s="72" t="s">
        <v>687</v>
      </c>
      <c r="M144" s="72" t="s">
        <v>688</v>
      </c>
    </row>
    <row r="145" spans="1:13" x14ac:dyDescent="0.35">
      <c r="A145">
        <v>303</v>
      </c>
      <c r="B145" s="72" t="s">
        <v>273</v>
      </c>
      <c r="C145" s="72" t="s">
        <v>476</v>
      </c>
      <c r="D145" s="72" t="s">
        <v>25</v>
      </c>
      <c r="E145" s="72" t="s">
        <v>709</v>
      </c>
      <c r="F145" s="72" t="s">
        <v>709</v>
      </c>
      <c r="G145" s="72" t="s">
        <v>372</v>
      </c>
      <c r="H145" s="72" t="s">
        <v>824</v>
      </c>
      <c r="I145" s="72" t="s">
        <v>742</v>
      </c>
      <c r="J145" s="73"/>
      <c r="K145" s="73"/>
      <c r="L145" s="72" t="s">
        <v>687</v>
      </c>
      <c r="M145" s="72" t="s">
        <v>688</v>
      </c>
    </row>
    <row r="146" spans="1:13" x14ac:dyDescent="0.35">
      <c r="A146">
        <v>304</v>
      </c>
      <c r="B146" s="72" t="s">
        <v>273</v>
      </c>
      <c r="C146" s="72" t="s">
        <v>476</v>
      </c>
      <c r="D146" s="72" t="s">
        <v>25</v>
      </c>
      <c r="E146" s="72" t="s">
        <v>709</v>
      </c>
      <c r="F146" s="72" t="s">
        <v>709</v>
      </c>
      <c r="G146" s="72" t="s">
        <v>372</v>
      </c>
      <c r="H146" s="72" t="s">
        <v>825</v>
      </c>
      <c r="I146" s="72" t="s">
        <v>743</v>
      </c>
      <c r="J146" s="73"/>
      <c r="K146" s="73"/>
      <c r="L146" s="72" t="s">
        <v>687</v>
      </c>
      <c r="M146" s="72" t="s">
        <v>688</v>
      </c>
    </row>
    <row r="147" spans="1:13" x14ac:dyDescent="0.35">
      <c r="A147">
        <v>305</v>
      </c>
      <c r="B147" s="72" t="s">
        <v>273</v>
      </c>
      <c r="C147" s="72" t="s">
        <v>476</v>
      </c>
      <c r="D147" s="72" t="s">
        <v>25</v>
      </c>
      <c r="E147" s="72" t="s">
        <v>709</v>
      </c>
      <c r="F147" s="72" t="s">
        <v>709</v>
      </c>
      <c r="G147" s="72" t="s">
        <v>372</v>
      </c>
      <c r="H147" s="72" t="s">
        <v>826</v>
      </c>
      <c r="I147" s="72" t="s">
        <v>744</v>
      </c>
      <c r="J147" s="73"/>
      <c r="K147" s="73"/>
      <c r="L147" s="72" t="s">
        <v>687</v>
      </c>
      <c r="M147" s="72" t="s">
        <v>688</v>
      </c>
    </row>
    <row r="148" spans="1:13" x14ac:dyDescent="0.35">
      <c r="A148">
        <v>309</v>
      </c>
      <c r="B148" s="72" t="s">
        <v>273</v>
      </c>
      <c r="C148" s="72" t="s">
        <v>476</v>
      </c>
      <c r="D148" s="72" t="s">
        <v>25</v>
      </c>
      <c r="E148" s="72" t="s">
        <v>709</v>
      </c>
      <c r="F148" s="72" t="s">
        <v>709</v>
      </c>
      <c r="G148" s="72" t="s">
        <v>372</v>
      </c>
      <c r="H148" s="72" t="s">
        <v>827</v>
      </c>
      <c r="I148" s="72" t="s">
        <v>748</v>
      </c>
      <c r="J148" s="73"/>
      <c r="K148" s="73"/>
      <c r="L148" s="72" t="s">
        <v>687</v>
      </c>
      <c r="M148" s="72" t="s">
        <v>688</v>
      </c>
    </row>
    <row r="149" spans="1:13" x14ac:dyDescent="0.35">
      <c r="A149">
        <v>306</v>
      </c>
      <c r="B149" s="72" t="s">
        <v>273</v>
      </c>
      <c r="C149" s="72" t="s">
        <v>476</v>
      </c>
      <c r="D149" s="72" t="s">
        <v>25</v>
      </c>
      <c r="E149" s="72" t="s">
        <v>709</v>
      </c>
      <c r="F149" s="72" t="s">
        <v>709</v>
      </c>
      <c r="G149" s="72" t="s">
        <v>274</v>
      </c>
      <c r="H149" s="72" t="s">
        <v>557</v>
      </c>
      <c r="I149" s="72" t="s">
        <v>745</v>
      </c>
      <c r="J149" s="73"/>
      <c r="K149" s="73"/>
      <c r="L149" s="72" t="s">
        <v>687</v>
      </c>
      <c r="M149" s="72" t="s">
        <v>688</v>
      </c>
    </row>
    <row r="150" spans="1:13" x14ac:dyDescent="0.35">
      <c r="A150">
        <v>82</v>
      </c>
      <c r="B150" s="72" t="s">
        <v>273</v>
      </c>
      <c r="C150" s="72" t="s">
        <v>476</v>
      </c>
      <c r="D150" s="72" t="s">
        <v>25</v>
      </c>
      <c r="E150" s="72" t="s">
        <v>380</v>
      </c>
      <c r="F150" s="72" t="s">
        <v>750</v>
      </c>
      <c r="G150" s="72" t="s">
        <v>372</v>
      </c>
      <c r="H150" s="72" t="s">
        <v>572</v>
      </c>
      <c r="I150" s="72" t="s">
        <v>751</v>
      </c>
      <c r="J150" s="73">
        <v>43646</v>
      </c>
      <c r="K150" s="73">
        <v>43646</v>
      </c>
      <c r="L150" s="72"/>
      <c r="M150" s="72" t="s">
        <v>660</v>
      </c>
    </row>
    <row r="151" spans="1:13" x14ac:dyDescent="0.35">
      <c r="A151">
        <v>148</v>
      </c>
      <c r="B151" s="72" t="s">
        <v>273</v>
      </c>
      <c r="C151" s="72" t="s">
        <v>476</v>
      </c>
      <c r="D151" s="72" t="s">
        <v>25</v>
      </c>
      <c r="E151" s="72" t="s">
        <v>381</v>
      </c>
      <c r="F151" s="72" t="s">
        <v>755</v>
      </c>
      <c r="G151" s="72" t="s">
        <v>372</v>
      </c>
      <c r="H151" s="72" t="s">
        <v>773</v>
      </c>
      <c r="I151" s="72" t="s">
        <v>774</v>
      </c>
      <c r="J151" s="73"/>
      <c r="K151" s="73"/>
      <c r="L151" s="72"/>
      <c r="M151" s="72" t="s">
        <v>660</v>
      </c>
    </row>
    <row r="152" spans="1:13" x14ac:dyDescent="0.35">
      <c r="A152">
        <v>92</v>
      </c>
      <c r="B152" s="72" t="s">
        <v>273</v>
      </c>
      <c r="C152" s="72" t="s">
        <v>476</v>
      </c>
      <c r="D152" s="72" t="s">
        <v>25</v>
      </c>
      <c r="E152" s="72" t="s">
        <v>381</v>
      </c>
      <c r="F152" s="72" t="s">
        <v>755</v>
      </c>
      <c r="G152" s="72" t="s">
        <v>372</v>
      </c>
      <c r="H152" s="72" t="s">
        <v>775</v>
      </c>
      <c r="I152" s="72" t="s">
        <v>776</v>
      </c>
      <c r="J152" s="73">
        <v>43633</v>
      </c>
      <c r="K152" s="73">
        <v>43633</v>
      </c>
      <c r="L152" s="72"/>
      <c r="M152" s="72" t="s">
        <v>660</v>
      </c>
    </row>
    <row r="153" spans="1:13" x14ac:dyDescent="0.35">
      <c r="A153">
        <v>93</v>
      </c>
      <c r="B153" s="72" t="s">
        <v>273</v>
      </c>
      <c r="C153" s="72" t="s">
        <v>476</v>
      </c>
      <c r="D153" s="72" t="s">
        <v>25</v>
      </c>
      <c r="E153" s="72" t="s">
        <v>382</v>
      </c>
      <c r="F153" s="72" t="s">
        <v>777</v>
      </c>
      <c r="G153" s="72" t="s">
        <v>383</v>
      </c>
      <c r="H153" s="72" t="s">
        <v>567</v>
      </c>
      <c r="I153" s="72" t="s">
        <v>778</v>
      </c>
      <c r="J153" s="73">
        <v>43692</v>
      </c>
      <c r="K153" s="73">
        <v>43692</v>
      </c>
      <c r="L153" s="72"/>
      <c r="M153" s="72" t="s">
        <v>660</v>
      </c>
    </row>
    <row r="154" spans="1:13" x14ac:dyDescent="0.35">
      <c r="A154">
        <v>85</v>
      </c>
      <c r="B154" s="72" t="s">
        <v>273</v>
      </c>
      <c r="C154" s="72" t="s">
        <v>476</v>
      </c>
      <c r="D154" s="72" t="s">
        <v>25</v>
      </c>
      <c r="E154" s="72" t="s">
        <v>381</v>
      </c>
      <c r="F154" s="72" t="s">
        <v>755</v>
      </c>
      <c r="G154" s="72" t="s">
        <v>756</v>
      </c>
      <c r="H154" s="72" t="s">
        <v>757</v>
      </c>
      <c r="I154" s="72" t="s">
        <v>758</v>
      </c>
      <c r="J154" s="73">
        <v>43633</v>
      </c>
      <c r="K154" s="73">
        <v>43633</v>
      </c>
      <c r="L154" s="72"/>
      <c r="M154" s="72" t="s">
        <v>690</v>
      </c>
    </row>
    <row r="155" spans="1:13" x14ac:dyDescent="0.35">
      <c r="A155">
        <v>147</v>
      </c>
      <c r="B155" s="72" t="s">
        <v>273</v>
      </c>
      <c r="C155" s="72" t="s">
        <v>476</v>
      </c>
      <c r="D155" s="72" t="s">
        <v>25</v>
      </c>
      <c r="E155" s="72" t="s">
        <v>381</v>
      </c>
      <c r="F155" s="72" t="s">
        <v>755</v>
      </c>
      <c r="G155" s="72" t="s">
        <v>756</v>
      </c>
      <c r="H155" s="72" t="s">
        <v>759</v>
      </c>
      <c r="I155" s="72" t="s">
        <v>760</v>
      </c>
      <c r="J155" s="73"/>
      <c r="K155" s="73"/>
      <c r="L155" s="72"/>
      <c r="M155" s="72" t="s">
        <v>690</v>
      </c>
    </row>
    <row r="156" spans="1:13" x14ac:dyDescent="0.35">
      <c r="A156">
        <v>90</v>
      </c>
      <c r="B156" s="72" t="s">
        <v>273</v>
      </c>
      <c r="C156" s="72" t="s">
        <v>476</v>
      </c>
      <c r="D156" s="72" t="s">
        <v>25</v>
      </c>
      <c r="E156" s="72" t="s">
        <v>381</v>
      </c>
      <c r="F156" s="72" t="s">
        <v>755</v>
      </c>
      <c r="G156" s="72" t="s">
        <v>16</v>
      </c>
      <c r="H156" s="72" t="s">
        <v>765</v>
      </c>
      <c r="I156" s="72" t="s">
        <v>766</v>
      </c>
      <c r="J156" s="73">
        <v>43635</v>
      </c>
      <c r="K156" s="73">
        <v>43635</v>
      </c>
      <c r="L156" s="72"/>
      <c r="M156" s="72" t="s">
        <v>690</v>
      </c>
    </row>
    <row r="157" spans="1:13" x14ac:dyDescent="0.35">
      <c r="A157">
        <v>91</v>
      </c>
      <c r="B157" s="72" t="s">
        <v>273</v>
      </c>
      <c r="C157" s="72" t="s">
        <v>476</v>
      </c>
      <c r="D157" s="72" t="s">
        <v>25</v>
      </c>
      <c r="E157" s="72" t="s">
        <v>381</v>
      </c>
      <c r="F157" s="72" t="s">
        <v>755</v>
      </c>
      <c r="G157" s="72" t="s">
        <v>16</v>
      </c>
      <c r="H157" s="72" t="s">
        <v>767</v>
      </c>
      <c r="I157" s="72" t="s">
        <v>768</v>
      </c>
      <c r="J157" s="73">
        <v>43635</v>
      </c>
      <c r="K157" s="73">
        <v>43635</v>
      </c>
      <c r="L157" s="72"/>
      <c r="M157" s="72" t="s">
        <v>690</v>
      </c>
    </row>
    <row r="158" spans="1:13" x14ac:dyDescent="0.35">
      <c r="A158">
        <v>152</v>
      </c>
      <c r="B158" s="72" t="s">
        <v>273</v>
      </c>
      <c r="C158" s="72" t="s">
        <v>476</v>
      </c>
      <c r="D158" s="72" t="s">
        <v>25</v>
      </c>
      <c r="E158" s="72" t="s">
        <v>381</v>
      </c>
      <c r="F158" s="72" t="s">
        <v>755</v>
      </c>
      <c r="G158" s="72" t="s">
        <v>16</v>
      </c>
      <c r="H158" s="72" t="s">
        <v>769</v>
      </c>
      <c r="I158" s="72" t="s">
        <v>770</v>
      </c>
      <c r="J158" s="73">
        <v>43635</v>
      </c>
      <c r="K158" s="73">
        <v>43635</v>
      </c>
      <c r="L158" s="72"/>
      <c r="M158" s="72" t="s">
        <v>690</v>
      </c>
    </row>
    <row r="159" spans="1:13" x14ac:dyDescent="0.35">
      <c r="A159">
        <v>86</v>
      </c>
      <c r="B159" s="72" t="s">
        <v>273</v>
      </c>
      <c r="C159" s="72" t="s">
        <v>476</v>
      </c>
      <c r="D159" s="72" t="s">
        <v>25</v>
      </c>
      <c r="E159" s="72" t="s">
        <v>381</v>
      </c>
      <c r="F159" s="72" t="s">
        <v>755</v>
      </c>
      <c r="G159" s="72" t="s">
        <v>372</v>
      </c>
      <c r="H159" s="72" t="s">
        <v>771</v>
      </c>
      <c r="I159" s="72" t="s">
        <v>772</v>
      </c>
      <c r="J159" s="73">
        <v>43633</v>
      </c>
      <c r="K159" s="73">
        <v>43633</v>
      </c>
      <c r="L159" s="72"/>
      <c r="M159" s="72" t="s">
        <v>690</v>
      </c>
    </row>
    <row r="160" spans="1:13" x14ac:dyDescent="0.35">
      <c r="A160">
        <v>149</v>
      </c>
      <c r="B160" s="72" t="s">
        <v>273</v>
      </c>
      <c r="C160" s="72" t="s">
        <v>476</v>
      </c>
      <c r="D160" s="72" t="s">
        <v>25</v>
      </c>
      <c r="E160" s="72" t="s">
        <v>382</v>
      </c>
      <c r="F160" s="72" t="s">
        <v>777</v>
      </c>
      <c r="G160" s="72" t="s">
        <v>383</v>
      </c>
      <c r="H160" s="72" t="s">
        <v>568</v>
      </c>
      <c r="I160" s="72" t="s">
        <v>779</v>
      </c>
      <c r="J160" s="73"/>
      <c r="K160" s="73"/>
      <c r="L160" s="72"/>
      <c r="M160" s="72" t="s">
        <v>690</v>
      </c>
    </row>
    <row r="161" spans="1:13" x14ac:dyDescent="0.35">
      <c r="A161">
        <v>150</v>
      </c>
      <c r="B161" s="72" t="s">
        <v>273</v>
      </c>
      <c r="C161" s="72" t="s">
        <v>476</v>
      </c>
      <c r="D161" s="72" t="s">
        <v>25</v>
      </c>
      <c r="E161" s="72" t="s">
        <v>382</v>
      </c>
      <c r="F161" s="72" t="s">
        <v>777</v>
      </c>
      <c r="G161" s="72" t="s">
        <v>383</v>
      </c>
      <c r="H161" s="72" t="s">
        <v>569</v>
      </c>
      <c r="I161" s="72" t="s">
        <v>780</v>
      </c>
      <c r="J161" s="73"/>
      <c r="K161" s="73"/>
      <c r="L161" s="72"/>
      <c r="M161" s="72" t="s">
        <v>690</v>
      </c>
    </row>
    <row r="162" spans="1:13" x14ac:dyDescent="0.35">
      <c r="A162">
        <v>94</v>
      </c>
      <c r="B162" s="72" t="s">
        <v>273</v>
      </c>
      <c r="C162" s="72" t="s">
        <v>476</v>
      </c>
      <c r="D162" s="72" t="s">
        <v>25</v>
      </c>
      <c r="E162" s="72" t="s">
        <v>382</v>
      </c>
      <c r="F162" s="72" t="s">
        <v>777</v>
      </c>
      <c r="G162" s="72" t="s">
        <v>372</v>
      </c>
      <c r="H162" s="72" t="s">
        <v>781</v>
      </c>
      <c r="I162" s="72" t="s">
        <v>782</v>
      </c>
      <c r="J162" s="73">
        <v>43780</v>
      </c>
      <c r="K162" s="73">
        <v>43780</v>
      </c>
      <c r="L162" s="72"/>
      <c r="M162" s="72" t="s">
        <v>690</v>
      </c>
    </row>
    <row r="163" spans="1:13" x14ac:dyDescent="0.35">
      <c r="A163">
        <v>95</v>
      </c>
      <c r="B163" s="72" t="s">
        <v>273</v>
      </c>
      <c r="C163" s="72" t="s">
        <v>476</v>
      </c>
      <c r="D163" s="72" t="s">
        <v>25</v>
      </c>
      <c r="E163" s="72" t="s">
        <v>382</v>
      </c>
      <c r="F163" s="72" t="s">
        <v>777</v>
      </c>
      <c r="G163" s="72" t="s">
        <v>372</v>
      </c>
      <c r="H163" s="72" t="s">
        <v>783</v>
      </c>
      <c r="I163" s="72" t="s">
        <v>784</v>
      </c>
      <c r="J163" s="73">
        <v>43780</v>
      </c>
      <c r="K163" s="73">
        <v>43780</v>
      </c>
      <c r="L163" s="72"/>
      <c r="M163" s="72" t="s">
        <v>690</v>
      </c>
    </row>
    <row r="164" spans="1:13" x14ac:dyDescent="0.35">
      <c r="A164">
        <v>83</v>
      </c>
      <c r="B164" s="72" t="s">
        <v>273</v>
      </c>
      <c r="C164" s="72" t="s">
        <v>476</v>
      </c>
      <c r="D164" s="72" t="s">
        <v>25</v>
      </c>
      <c r="E164" s="72" t="s">
        <v>380</v>
      </c>
      <c r="F164" s="72" t="s">
        <v>750</v>
      </c>
      <c r="G164" s="72" t="s">
        <v>372</v>
      </c>
      <c r="H164" s="72" t="s">
        <v>618</v>
      </c>
      <c r="I164" s="72" t="s">
        <v>752</v>
      </c>
      <c r="J164" s="73">
        <v>43646</v>
      </c>
      <c r="K164" s="73">
        <v>43646</v>
      </c>
      <c r="L164" s="72"/>
      <c r="M164" s="72" t="s">
        <v>694</v>
      </c>
    </row>
    <row r="165" spans="1:13" x14ac:dyDescent="0.35">
      <c r="A165">
        <v>84</v>
      </c>
      <c r="B165" s="72" t="s">
        <v>273</v>
      </c>
      <c r="C165" s="72" t="s">
        <v>476</v>
      </c>
      <c r="D165" s="72" t="s">
        <v>25</v>
      </c>
      <c r="E165" s="72" t="s">
        <v>380</v>
      </c>
      <c r="F165" s="72" t="s">
        <v>750</v>
      </c>
      <c r="G165" s="72" t="s">
        <v>372</v>
      </c>
      <c r="H165" s="72" t="s">
        <v>753</v>
      </c>
      <c r="I165" s="72" t="s">
        <v>754</v>
      </c>
      <c r="J165" s="73">
        <v>43738</v>
      </c>
      <c r="K165" s="73">
        <v>43738</v>
      </c>
      <c r="L165" s="72"/>
      <c r="M165" s="72" t="s">
        <v>694</v>
      </c>
    </row>
    <row r="166" spans="1:13" x14ac:dyDescent="0.35">
      <c r="A166">
        <v>87</v>
      </c>
      <c r="B166" s="72" t="s">
        <v>273</v>
      </c>
      <c r="C166" s="72" t="s">
        <v>476</v>
      </c>
      <c r="D166" s="72" t="s">
        <v>25</v>
      </c>
      <c r="E166" s="72" t="s">
        <v>381</v>
      </c>
      <c r="F166" s="72" t="s">
        <v>755</v>
      </c>
      <c r="G166" s="72" t="s">
        <v>16</v>
      </c>
      <c r="H166" s="72" t="s">
        <v>619</v>
      </c>
      <c r="I166" s="72" t="s">
        <v>761</v>
      </c>
      <c r="J166" s="73">
        <v>43635</v>
      </c>
      <c r="K166" s="73">
        <v>43635</v>
      </c>
      <c r="L166" s="72"/>
      <c r="M166" s="72" t="s">
        <v>694</v>
      </c>
    </row>
    <row r="167" spans="1:13" x14ac:dyDescent="0.35">
      <c r="A167">
        <v>88</v>
      </c>
      <c r="B167" s="72" t="s">
        <v>273</v>
      </c>
      <c r="C167" s="72" t="s">
        <v>476</v>
      </c>
      <c r="D167" s="72" t="s">
        <v>25</v>
      </c>
      <c r="E167" s="72" t="s">
        <v>381</v>
      </c>
      <c r="F167" s="72" t="s">
        <v>755</v>
      </c>
      <c r="G167" s="72" t="s">
        <v>16</v>
      </c>
      <c r="H167" s="72" t="s">
        <v>620</v>
      </c>
      <c r="I167" s="72" t="s">
        <v>762</v>
      </c>
      <c r="J167" s="73">
        <v>43635</v>
      </c>
      <c r="K167" s="73">
        <v>43635</v>
      </c>
      <c r="L167" s="72"/>
      <c r="M167" s="72" t="s">
        <v>694</v>
      </c>
    </row>
    <row r="168" spans="1:13" x14ac:dyDescent="0.35">
      <c r="A168">
        <v>89</v>
      </c>
      <c r="B168" s="72" t="s">
        <v>273</v>
      </c>
      <c r="C168" s="72" t="s">
        <v>476</v>
      </c>
      <c r="D168" s="72" t="s">
        <v>25</v>
      </c>
      <c r="E168" s="72" t="s">
        <v>381</v>
      </c>
      <c r="F168" s="72" t="s">
        <v>755</v>
      </c>
      <c r="G168" s="72" t="s">
        <v>16</v>
      </c>
      <c r="H168" s="72" t="s">
        <v>763</v>
      </c>
      <c r="I168" s="72" t="s">
        <v>764</v>
      </c>
      <c r="J168" s="73">
        <v>43635</v>
      </c>
      <c r="K168" s="73">
        <v>43635</v>
      </c>
      <c r="L168" s="72"/>
      <c r="M168" s="72" t="s">
        <v>694</v>
      </c>
    </row>
    <row r="169" spans="1:13" x14ac:dyDescent="0.35">
      <c r="A169">
        <v>151</v>
      </c>
      <c r="B169" s="72" t="s">
        <v>273</v>
      </c>
      <c r="C169" s="72" t="s">
        <v>476</v>
      </c>
      <c r="D169" s="72" t="s">
        <v>25</v>
      </c>
      <c r="E169" s="72" t="s">
        <v>382</v>
      </c>
      <c r="F169" s="72" t="s">
        <v>777</v>
      </c>
      <c r="G169" s="72" t="s">
        <v>372</v>
      </c>
      <c r="H169" s="72" t="s">
        <v>785</v>
      </c>
      <c r="I169" s="72" t="s">
        <v>786</v>
      </c>
      <c r="J169" s="73"/>
      <c r="K169" s="73"/>
      <c r="L169" s="72"/>
      <c r="M169" s="72"/>
    </row>
    <row r="170" spans="1:13" x14ac:dyDescent="0.35">
      <c r="A170">
        <v>96</v>
      </c>
      <c r="B170" s="72" t="s">
        <v>273</v>
      </c>
      <c r="C170" s="72" t="s">
        <v>476</v>
      </c>
      <c r="D170" s="72" t="s">
        <v>25</v>
      </c>
      <c r="E170" s="72" t="s">
        <v>382</v>
      </c>
      <c r="F170" s="72" t="s">
        <v>777</v>
      </c>
      <c r="G170" s="72" t="s">
        <v>274</v>
      </c>
      <c r="H170" s="72" t="s">
        <v>275</v>
      </c>
      <c r="I170" s="72" t="s">
        <v>787</v>
      </c>
      <c r="J170" s="73">
        <v>43780</v>
      </c>
      <c r="K170" s="73">
        <v>43780</v>
      </c>
      <c r="L170" s="72"/>
      <c r="M170" s="72"/>
    </row>
    <row r="171" spans="1:13" x14ac:dyDescent="0.35">
      <c r="A171">
        <v>155</v>
      </c>
      <c r="B171" s="72" t="s">
        <v>273</v>
      </c>
      <c r="C171" s="72" t="s">
        <v>476</v>
      </c>
      <c r="D171" s="72" t="s">
        <v>25</v>
      </c>
      <c r="E171" s="72" t="s">
        <v>384</v>
      </c>
      <c r="F171" s="72" t="s">
        <v>788</v>
      </c>
      <c r="G171" s="72" t="s">
        <v>16</v>
      </c>
      <c r="H171" s="72" t="s">
        <v>789</v>
      </c>
      <c r="I171" s="72" t="s">
        <v>790</v>
      </c>
      <c r="J171" s="73">
        <v>43830</v>
      </c>
      <c r="K171" s="73">
        <v>43830</v>
      </c>
      <c r="L171" s="72"/>
      <c r="M171" s="72"/>
    </row>
    <row r="172" spans="1:13" x14ac:dyDescent="0.35">
      <c r="A172">
        <v>98</v>
      </c>
      <c r="B172" s="72" t="s">
        <v>273</v>
      </c>
      <c r="C172" s="72" t="s">
        <v>476</v>
      </c>
      <c r="D172" s="72" t="s">
        <v>25</v>
      </c>
      <c r="E172" s="72" t="s">
        <v>384</v>
      </c>
      <c r="F172" s="72" t="s">
        <v>788</v>
      </c>
      <c r="G172" s="72" t="s">
        <v>274</v>
      </c>
      <c r="H172" s="72" t="s">
        <v>545</v>
      </c>
      <c r="I172" s="72" t="s">
        <v>791</v>
      </c>
      <c r="J172" s="73">
        <v>43830</v>
      </c>
      <c r="K172" s="73">
        <v>43830</v>
      </c>
      <c r="L172" s="72"/>
      <c r="M172" s="72"/>
    </row>
    <row r="173" spans="1:13" x14ac:dyDescent="0.35">
      <c r="A173">
        <v>153</v>
      </c>
      <c r="B173" s="72" t="s">
        <v>273</v>
      </c>
      <c r="C173" s="72" t="s">
        <v>476</v>
      </c>
      <c r="D173" s="72" t="s">
        <v>25</v>
      </c>
      <c r="E173" s="72" t="s">
        <v>384</v>
      </c>
      <c r="F173" s="72" t="s">
        <v>788</v>
      </c>
      <c r="G173" s="72" t="s">
        <v>274</v>
      </c>
      <c r="H173" s="72" t="s">
        <v>551</v>
      </c>
      <c r="I173" s="72" t="s">
        <v>792</v>
      </c>
      <c r="J173" s="73"/>
      <c r="K173" s="73"/>
      <c r="L173" s="72"/>
      <c r="M173" s="72"/>
    </row>
    <row r="174" spans="1:13" x14ac:dyDescent="0.35">
      <c r="A174">
        <v>100</v>
      </c>
      <c r="B174" s="72" t="s">
        <v>273</v>
      </c>
      <c r="C174" s="72" t="s">
        <v>476</v>
      </c>
      <c r="D174" s="72" t="s">
        <v>25</v>
      </c>
      <c r="E174" s="72" t="s">
        <v>385</v>
      </c>
      <c r="F174" s="72" t="s">
        <v>793</v>
      </c>
      <c r="G174" s="72" t="s">
        <v>372</v>
      </c>
      <c r="H174" s="72" t="s">
        <v>794</v>
      </c>
      <c r="I174" s="72" t="s">
        <v>795</v>
      </c>
      <c r="J174" s="73">
        <v>43631</v>
      </c>
      <c r="K174" s="73">
        <v>43631</v>
      </c>
      <c r="L174" s="72"/>
      <c r="M174" s="72"/>
    </row>
    <row r="175" spans="1:13" x14ac:dyDescent="0.35">
      <c r="A175">
        <v>154</v>
      </c>
      <c r="B175" s="72" t="s">
        <v>273</v>
      </c>
      <c r="C175" s="72" t="s">
        <v>476</v>
      </c>
      <c r="D175" s="72" t="s">
        <v>25</v>
      </c>
      <c r="E175" s="72" t="s">
        <v>385</v>
      </c>
      <c r="F175" s="72" t="s">
        <v>793</v>
      </c>
      <c r="G175" s="72" t="s">
        <v>274</v>
      </c>
      <c r="H175" s="72" t="s">
        <v>554</v>
      </c>
      <c r="I175" s="72" t="s">
        <v>796</v>
      </c>
      <c r="J175" s="73"/>
      <c r="K175" s="73"/>
      <c r="L175" s="72"/>
      <c r="M175" s="72"/>
    </row>
    <row r="176" spans="1:13" x14ac:dyDescent="0.35">
      <c r="A176">
        <v>101</v>
      </c>
      <c r="B176" s="72" t="s">
        <v>273</v>
      </c>
      <c r="C176" s="72" t="s">
        <v>476</v>
      </c>
      <c r="D176" s="72" t="s">
        <v>25</v>
      </c>
      <c r="E176" s="72" t="s">
        <v>386</v>
      </c>
      <c r="F176" s="72" t="s">
        <v>797</v>
      </c>
      <c r="G176" s="72" t="s">
        <v>274</v>
      </c>
      <c r="H176" s="72" t="s">
        <v>548</v>
      </c>
      <c r="I176" s="72" t="s">
        <v>798</v>
      </c>
      <c r="J176" s="73">
        <v>43830</v>
      </c>
      <c r="K176" s="73">
        <v>43830</v>
      </c>
      <c r="L176" s="72"/>
      <c r="M176" s="72"/>
    </row>
    <row r="177" spans="1:13" x14ac:dyDescent="0.35">
      <c r="A177">
        <v>102</v>
      </c>
      <c r="B177" s="72" t="s">
        <v>273</v>
      </c>
      <c r="C177" s="72" t="s">
        <v>37</v>
      </c>
      <c r="D177" s="72" t="s">
        <v>26</v>
      </c>
      <c r="E177" s="72" t="s">
        <v>387</v>
      </c>
      <c r="F177" s="72" t="s">
        <v>415</v>
      </c>
      <c r="G177" s="72" t="s">
        <v>586</v>
      </c>
      <c r="H177" s="72" t="s">
        <v>587</v>
      </c>
      <c r="I177" s="72" t="s">
        <v>388</v>
      </c>
      <c r="J177" s="73">
        <v>43830</v>
      </c>
      <c r="K177" s="73">
        <v>43830</v>
      </c>
      <c r="L177" s="72"/>
      <c r="M177" s="72"/>
    </row>
    <row r="178" spans="1:13" x14ac:dyDescent="0.35">
      <c r="A178">
        <v>103</v>
      </c>
      <c r="B178" s="72" t="s">
        <v>273</v>
      </c>
      <c r="C178" s="72" t="s">
        <v>37</v>
      </c>
      <c r="D178" s="72" t="s">
        <v>26</v>
      </c>
      <c r="E178" s="72" t="s">
        <v>389</v>
      </c>
      <c r="F178" s="72" t="s">
        <v>416</v>
      </c>
      <c r="G178" s="72" t="s">
        <v>383</v>
      </c>
      <c r="H178" s="72" t="s">
        <v>567</v>
      </c>
      <c r="I178" s="72" t="s">
        <v>390</v>
      </c>
      <c r="J178" s="73">
        <v>43830</v>
      </c>
      <c r="K178" s="73">
        <v>43830</v>
      </c>
      <c r="L178" s="72"/>
      <c r="M178" s="72"/>
    </row>
    <row r="179" spans="1:13" x14ac:dyDescent="0.35">
      <c r="A179">
        <v>104</v>
      </c>
      <c r="B179" s="72" t="s">
        <v>273</v>
      </c>
      <c r="C179" s="72" t="s">
        <v>37</v>
      </c>
      <c r="D179" s="72" t="s">
        <v>26</v>
      </c>
      <c r="E179" s="72" t="s">
        <v>389</v>
      </c>
      <c r="F179" s="72" t="s">
        <v>416</v>
      </c>
      <c r="G179" s="72" t="s">
        <v>383</v>
      </c>
      <c r="H179" s="72" t="s">
        <v>568</v>
      </c>
      <c r="I179" s="72" t="s">
        <v>391</v>
      </c>
      <c r="J179" s="73">
        <v>43830</v>
      </c>
      <c r="K179" s="73">
        <v>43830</v>
      </c>
      <c r="L179" s="72"/>
      <c r="M179" s="72"/>
    </row>
    <row r="180" spans="1:13" x14ac:dyDescent="0.35">
      <c r="A180">
        <v>140</v>
      </c>
      <c r="B180" s="72" t="s">
        <v>514</v>
      </c>
      <c r="C180" s="72" t="s">
        <v>37</v>
      </c>
      <c r="D180" s="72" t="s">
        <v>26</v>
      </c>
      <c r="E180" s="72"/>
      <c r="F180" s="72"/>
      <c r="G180" s="72" t="s">
        <v>274</v>
      </c>
      <c r="H180" s="72" t="s">
        <v>275</v>
      </c>
      <c r="I180" s="72" t="s">
        <v>544</v>
      </c>
      <c r="J180" s="73"/>
      <c r="K180" s="73"/>
      <c r="L180" s="72"/>
      <c r="M180" s="72"/>
    </row>
    <row r="181" spans="1:13" x14ac:dyDescent="0.35">
      <c r="A181">
        <v>141</v>
      </c>
      <c r="B181" s="72" t="s">
        <v>514</v>
      </c>
      <c r="C181" s="72" t="s">
        <v>37</v>
      </c>
      <c r="D181" s="72" t="s">
        <v>26</v>
      </c>
      <c r="E181" s="72"/>
      <c r="F181" s="72"/>
      <c r="G181" s="72" t="s">
        <v>274</v>
      </c>
      <c r="H181" s="72" t="s">
        <v>545</v>
      </c>
      <c r="I181" s="72" t="s">
        <v>547</v>
      </c>
      <c r="J181" s="73"/>
      <c r="K181" s="73"/>
      <c r="L181" s="72"/>
      <c r="M181" s="72"/>
    </row>
    <row r="182" spans="1:13" x14ac:dyDescent="0.35">
      <c r="A182">
        <v>142</v>
      </c>
      <c r="B182" s="72" t="s">
        <v>514</v>
      </c>
      <c r="C182" s="72" t="s">
        <v>37</v>
      </c>
      <c r="D182" s="72" t="s">
        <v>26</v>
      </c>
      <c r="E182" s="72"/>
      <c r="F182" s="72"/>
      <c r="G182" s="72" t="s">
        <v>274</v>
      </c>
      <c r="H182" s="72" t="s">
        <v>548</v>
      </c>
      <c r="I182" s="72" t="s">
        <v>549</v>
      </c>
      <c r="J182" s="73"/>
      <c r="K182" s="73"/>
      <c r="L182" s="72"/>
      <c r="M182" s="72"/>
    </row>
    <row r="183" spans="1:13" x14ac:dyDescent="0.35">
      <c r="A183">
        <v>143</v>
      </c>
      <c r="B183" s="72" t="s">
        <v>514</v>
      </c>
      <c r="C183" s="72" t="s">
        <v>37</v>
      </c>
      <c r="D183" s="72" t="s">
        <v>26</v>
      </c>
      <c r="E183" s="72"/>
      <c r="F183" s="72"/>
      <c r="G183" s="72" t="s">
        <v>274</v>
      </c>
      <c r="H183" s="72" t="s">
        <v>551</v>
      </c>
      <c r="I183" s="72" t="s">
        <v>553</v>
      </c>
      <c r="J183" s="73"/>
      <c r="K183" s="73"/>
      <c r="L183" s="72"/>
      <c r="M183" s="72"/>
    </row>
    <row r="184" spans="1:13" x14ac:dyDescent="0.35">
      <c r="A184">
        <v>144</v>
      </c>
      <c r="B184" s="72" t="s">
        <v>514</v>
      </c>
      <c r="C184" s="72" t="s">
        <v>37</v>
      </c>
      <c r="D184" s="72" t="s">
        <v>26</v>
      </c>
      <c r="E184" s="72"/>
      <c r="F184" s="72"/>
      <c r="G184" s="72" t="s">
        <v>274</v>
      </c>
      <c r="H184" s="72" t="s">
        <v>554</v>
      </c>
      <c r="I184" s="72" t="s">
        <v>555</v>
      </c>
      <c r="J184" s="73"/>
      <c r="K184" s="73"/>
      <c r="L184" s="72"/>
      <c r="M184" s="72"/>
    </row>
    <row r="185" spans="1:13" x14ac:dyDescent="0.35">
      <c r="A185">
        <v>311</v>
      </c>
      <c r="B185" s="72" t="s">
        <v>273</v>
      </c>
      <c r="C185" s="72" t="s">
        <v>38</v>
      </c>
      <c r="D185" s="72" t="s">
        <v>28</v>
      </c>
      <c r="E185" s="72" t="s">
        <v>700</v>
      </c>
      <c r="F185" s="72" t="s">
        <v>712</v>
      </c>
      <c r="G185" s="72" t="s">
        <v>383</v>
      </c>
      <c r="H185" s="72" t="s">
        <v>568</v>
      </c>
      <c r="I185" s="72" t="s">
        <v>732</v>
      </c>
      <c r="J185" s="73"/>
      <c r="K185" s="73"/>
      <c r="L185" s="72" t="s">
        <v>687</v>
      </c>
      <c r="M185" s="72" t="s">
        <v>688</v>
      </c>
    </row>
    <row r="186" spans="1:13" x14ac:dyDescent="0.35">
      <c r="A186">
        <v>312</v>
      </c>
      <c r="B186" s="72" t="s">
        <v>273</v>
      </c>
      <c r="C186" s="72" t="s">
        <v>38</v>
      </c>
      <c r="D186" s="72" t="s">
        <v>28</v>
      </c>
      <c r="E186" s="72" t="s">
        <v>700</v>
      </c>
      <c r="F186" s="72" t="s">
        <v>712</v>
      </c>
      <c r="G186" s="72" t="s">
        <v>383</v>
      </c>
      <c r="H186" s="72" t="s">
        <v>569</v>
      </c>
      <c r="I186" s="72" t="s">
        <v>733</v>
      </c>
      <c r="J186" s="73"/>
      <c r="K186" s="73"/>
      <c r="L186" s="72" t="s">
        <v>687</v>
      </c>
      <c r="M186" s="72" t="s">
        <v>688</v>
      </c>
    </row>
    <row r="187" spans="1:13" x14ac:dyDescent="0.35">
      <c r="A187">
        <v>105</v>
      </c>
      <c r="B187" s="72" t="s">
        <v>273</v>
      </c>
      <c r="C187" s="72" t="s">
        <v>38</v>
      </c>
      <c r="D187" s="72" t="s">
        <v>28</v>
      </c>
      <c r="E187" s="72" t="s">
        <v>392</v>
      </c>
      <c r="F187" s="72" t="s">
        <v>417</v>
      </c>
      <c r="G187" s="72" t="s">
        <v>372</v>
      </c>
      <c r="H187" s="72" t="s">
        <v>572</v>
      </c>
      <c r="I187" s="72" t="s">
        <v>393</v>
      </c>
      <c r="J187" s="73">
        <v>43646</v>
      </c>
      <c r="K187" s="73">
        <v>43646</v>
      </c>
      <c r="L187" s="72"/>
      <c r="M187" s="72" t="s">
        <v>660</v>
      </c>
    </row>
    <row r="188" spans="1:13" x14ac:dyDescent="0.35">
      <c r="A188">
        <v>106</v>
      </c>
      <c r="B188" s="72" t="s">
        <v>273</v>
      </c>
      <c r="C188" s="72" t="s">
        <v>38</v>
      </c>
      <c r="D188" s="72" t="s">
        <v>28</v>
      </c>
      <c r="E188" s="72" t="s">
        <v>392</v>
      </c>
      <c r="F188" s="72" t="s">
        <v>417</v>
      </c>
      <c r="G188" s="72" t="s">
        <v>372</v>
      </c>
      <c r="H188" s="72" t="s">
        <v>618</v>
      </c>
      <c r="I188" s="72" t="s">
        <v>394</v>
      </c>
      <c r="J188" s="73">
        <v>43646</v>
      </c>
      <c r="K188" s="73">
        <v>43646</v>
      </c>
      <c r="L188" s="72"/>
      <c r="M188" s="72" t="s">
        <v>660</v>
      </c>
    </row>
    <row r="189" spans="1:13" x14ac:dyDescent="0.35">
      <c r="A189">
        <v>107</v>
      </c>
      <c r="B189" s="72" t="s">
        <v>273</v>
      </c>
      <c r="C189" s="72" t="s">
        <v>38</v>
      </c>
      <c r="D189" s="72" t="s">
        <v>28</v>
      </c>
      <c r="E189" s="72" t="s">
        <v>392</v>
      </c>
      <c r="F189" s="72" t="s">
        <v>417</v>
      </c>
      <c r="G189" s="72" t="s">
        <v>586</v>
      </c>
      <c r="H189" s="72" t="s">
        <v>587</v>
      </c>
      <c r="I189" s="72" t="s">
        <v>571</v>
      </c>
      <c r="J189" s="73">
        <v>43646</v>
      </c>
      <c r="K189" s="73">
        <v>43646</v>
      </c>
      <c r="L189" s="72"/>
      <c r="M189" s="72" t="s">
        <v>660</v>
      </c>
    </row>
    <row r="190" spans="1:13" x14ac:dyDescent="0.35">
      <c r="A190">
        <v>108</v>
      </c>
      <c r="B190" s="72" t="s">
        <v>273</v>
      </c>
      <c r="C190" s="72" t="s">
        <v>38</v>
      </c>
      <c r="D190" s="72" t="s">
        <v>28</v>
      </c>
      <c r="E190" s="72" t="s">
        <v>392</v>
      </c>
      <c r="F190" s="72" t="s">
        <v>417</v>
      </c>
      <c r="G190" s="72" t="s">
        <v>383</v>
      </c>
      <c r="H190" s="72" t="s">
        <v>567</v>
      </c>
      <c r="I190" s="72" t="s">
        <v>396</v>
      </c>
      <c r="J190" s="73">
        <v>43676</v>
      </c>
      <c r="K190" s="73">
        <v>43676</v>
      </c>
      <c r="L190" s="72"/>
      <c r="M190" s="72" t="s">
        <v>690</v>
      </c>
    </row>
  </sheetData>
  <phoneticPr fontId="2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36514BED9819498FCAABE926560769" ma:contentTypeVersion="6" ma:contentTypeDescription="Create a new document." ma:contentTypeScope="" ma:versionID="6eac783c35857b97159080d2ccdd633c">
  <xsd:schema xmlns:xsd="http://www.w3.org/2001/XMLSchema" xmlns:xs="http://www.w3.org/2001/XMLSchema" xmlns:p="http://schemas.microsoft.com/office/2006/metadata/properties" xmlns:ns2="d9320a93-a9f0-4135-97e0-380ac3311a04" xmlns:ns3="08ac9b84-5e3e-4125-90ae-75b01b875bec" targetNamespace="http://schemas.microsoft.com/office/2006/metadata/properties" ma:root="true" ma:fieldsID="7468e15fb95d6868eec5ff36b1e9a019" ns2:_="" ns3:_="">
    <xsd:import namespace="d9320a93-a9f0-4135-97e0-380ac3311a04"/>
    <xsd:import namespace="08ac9b84-5e3e-4125-90ae-75b01b875b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9b84-5e3e-4125-90ae-75b01b875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W2DYDCZSR3KP-273354140-2001</_dlc_DocId>
    <_dlc_DocIdUrl xmlns="d9320a93-a9f0-4135-97e0-380ac3311a04">
      <Url>https://sitesreservoirproject.sharepoint.com/projectintegration/_layouts/15/DocIdRedir.aspx?ID=W2DYDCZSR3KP-273354140-2001</Url>
      <Description>W2DYDCZSR3KP-273354140-2001</Description>
    </_dlc_DocIdUrl>
    <_dlc_DocIdPersistId xmlns="d9320a93-a9f0-4135-97e0-380ac3311a04">false</_dlc_DocIdPersistId>
    <SharedWithUsers xmlns="d9320a93-a9f0-4135-97e0-380ac3311a04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0 1 8 2 1 e 3 - 2 8 b 2 - 4 a 5 5 - 8 5 5 a - c 8 9 e a 0 5 c 8 a e 7 "   x m l n s = " h t t p : / / s c h e m a s . m i c r o s o f t . c o m / D a t a M a s h u p " > A A A A A A I F A A B Q S w M E F A A C A A g A l W q c U E O x 9 u O n A A A A + A A A A B I A H A B D b 2 5 m a W c v U G F j a 2 F n Z S 5 4 b W w g o h g A K K A U A A A A A A A A A A A A A A A A A A A A A A A A A A A A h Y 9 B D o I w F E S v Q r q n L R X U k E 9 Z u J X E h G j c k l K h E Y q h x X I 3 F x 7 J K 0 i i q D u X M 3 m T v H n c 7 p C O b e N d Z W 9 U p x M U Y I o 8 q U V X K l 0 l a L A n f 4 1 S D r t C n I t K e h O s T T w a l a D a 2 k t M i H M O u w X u + o o w S g N y z L a 5 q G V b + E o b W 2 g h 0 W d V / l 8 h D o e X D G d 4 x X A U R U s c h g G Q u Y Z M 6 S / C J m N M g f y U s B k a O / S S S + 3 v c y B z B P J + w Z 9 Q S w M E F A A C A A g A l W q c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V q n F D 9 + J W Y + Q E A A M 0 G A A A T A B w A R m 9 y b X V s Y X M v U 2 V j d G l v b j E u b S C i G A A o o B Q A A A A A A A A A A A A A A A A A A A A A A A A A A A C 9 V M F u o z A Q v U f K P 1 j e S y p R J N S 9 V T l E 4 d B c 2 m 6 I 9 h J F y M C o c R d s a p t E E c q / 7 x h o l h B v u l p V 5 W K Y e Z 5 5 8 2 Y G D a n h U p C o P Y P 7 8 W g 8 W p M Q d K p 4 2 b i m h P 4 E k U m 1 C C n Z j E d 6 y x R k 5 J k p V o A B F V j E Q 7 i k B D 8 Z W S / 0 y f W j A n W Y G l W B R 1 a H E q Z 0 J g 7 U I 0 P I E t 4 q j k E b 6 K b h 0 G U J I e c 7 U C z J Q W O e H M x 4 R P C J Z K V S Q E v 0 l v s h M y x h G i Z U c w P 6 N k s C P + t s / p 4 j 9 7 3 2 B R g v + H 5 3 h + l p q e Q r F n y b S m G U z D W 9 8 d q w W S L j Q c o 2 U 7 2 O 0 i 0 U b E o R Q r 2 F g W J K + 0 i 6 O a 4 t D x S I C 3 e w f l 2 7 / Z k r 3 r c S r 5 j + t c i + q N C P O F y p / O r V k x R d r m 8 0 k s p g 0 U u k R z H w y l 7 y r X H y I Q + v r q l 9 i x + r I g G F R T 2 p D J Q / 0 y m i u H g 5 e q T u d y L G M b 0 E H W 9 O Z J Y g r R P 5 z G V e F a J H q X N 1 9 s k 5 c a + m T W j 6 v E W 5 7 U s E a s d T i G c K m P 1 u e c c N 8 Q Z 5 T p z a F b D n B V v 6 i M t g z y f F X 7 h g e T y X R Y k z g P t n z f N K K R C m b + 0 V 1 C M Z D O R 1 V W s V H T L 9 d E 2 D f x M 1 c K j a c Z v l 5 Z a 5 V B 6 I e i n 6 p 6 r 8 Z 5 2 d V Q 5 2 e i 6 F r n L D h G n 4 4 K 5 8 1 V / r r 8 m v b 7 H j z n + s r y O K n b L 3 l r q m q 2 3 b e 5 N d C B v K O X X 9 l v S p 3 f 8 G U E s B A i 0 A F A A C A A g A l W q c U E O x 9 u O n A A A A + A A A A B I A A A A A A A A A A A A A A A A A A A A A A E N v b m Z p Z y 9 Q Y W N r Y W d l L n h t b F B L A Q I t A B Q A A g A I A J V q n F A P y u m r p A A A A O k A A A A T A A A A A A A A A A A A A A A A A P M A A A B b Q 2 9 u d G V u d F 9 U e X B l c 1 0 u e G 1 s U E s B A i 0 A F A A C A A g A l W q c U P 3 4 l Z j 5 A Q A A z Q Y A A B M A A A A A A A A A A A A A A A A A 5 A E A A E Z v c m 1 1 b G F z L 1 N l Y 3 R p b 2 4 x L m 1 Q S w U G A A A A A A M A A w D C A A A A K g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T w A A A A A A A B r P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G F y Y W 1 l d G V y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a W d h d G l v b i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w N C 0 z M F Q y M z o 1 N D o 0 O C 4 5 M j c z N T I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E Z W x p d m V y Y W J s Z X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E w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S 0 y M l Q x N j o 0 O T o w O S 4 2 N z g z M D c 1 W i I g L z 4 8 R W 5 0 c n k g V H l w Z T 0 i R m l s b E N v b H V t b l R 5 c G V z I i B W Y W x 1 Z T 0 i c 0 F n W U d C Z 1 l H Q m d j S C I g L z 4 8 R W 5 0 c n k g V H l w Z T 0 i R m l s b E N v b H V t b k 5 h b W V z I i B W Y W x 1 Z T 0 i c 1 s m c X V v d D t J R C Z x d W 9 0 O y w m c X V v d D t Q a G F z Z S Z x d W 9 0 O y w m c X V v d D t T Z X J 2 a W N l X 0 F y Z W E m c X V v d D s s J n F 1 b 3 Q 7 V G F z a 1 9 O d W 1 i Z X I m c X V v d D s s J n F 1 b 3 Q 7 V H l w Z S Z x d W 9 0 O y w m c X V v d D t E Z W x p d m V y Y W J s Z V 9 J R C Z x d W 9 0 O y w m c X V v d D t O Y W 1 l J n F 1 b 3 Q 7 L C Z x d W 9 0 O 0 9 y a W d p b m F s X 0 N v b X B s Z X R p b 2 4 m c X V v d D s s J n F 1 b 3 Q 7 Q 3 V y c m V u d F 9 D b 2 1 w b G V 0 a W 9 u J n F 1 b 3 Q 7 X S I g L z 4 8 R W 5 0 c n k g V H l w Z T 0 i R m l s b F N 0 Y X R 1 c y I g V m F s d W U 9 I n N D b 2 1 w b G V 0 Z S I g L z 4 8 R W 5 0 c n k g V H l w Z T 0 i U X V l c n l J R C I g V m F s d W U 9 I n M y Y j g w Y z R h Y i 0 y N D A 4 L T R j O G Y t O G U y N C 1 k N j U 2 N T Q 2 M 2 I 4 Y m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J n F 1 b 3 Q 7 S U Q m c X V v d D t d L C Z x d W 9 0 O 3 F 1 Z X J 5 U m V s Y X R p b 2 5 z a G l w c y Z x d W 9 0 O z p b X S w m c X V v d D t j b 2 x 1 b W 5 J Z G V u d G l 0 a W V z J n F 1 b 3 Q 7 O l s m c X V v d D t T Z X J 2 Z X I u R G F 0 Y W J h c 2 V c X C 8 y L 1 N R T C 9 z a X R l c y 1 k Y j E u Z G F 0 Y W J h c 2 U u d 2 l u Z G 9 3 c y 5 u Z X Q s M T Q z M z t w c m 9 q Z W N 0 L W N v b n R y b 2 x z L 2 R i b y 9 E Z W x p d m V y Y W J s Z X M u e 0 l E L D B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U G h h c 2 U s M X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T Z X J 2 a W N l X 0 F y Z W E s M n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U Y X N r X 0 5 1 b W J l c i w z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R 5 c G U s N H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E Z W x p d m V y Y W J s Z V 9 J R C w 1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5 h b W U s N n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P c m l n a W 5 h b F 9 D b 2 1 w b G V 0 a W 9 u L D d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Q 3 V y c m V u d F 9 D b 2 1 w b G V 0 a W 9 u L D h 9 J n F 1 b 3 Q 7 X S w m c X V v d D t D b 2 x 1 b W 5 D b 3 V u d C Z x d W 9 0 O z o 5 L C Z x d W 9 0 O 0 t l e U N v b H V t b k 5 h b W V z J n F 1 b 3 Q 7 O l s m c X V v d D t J R C Z x d W 9 0 O 1 0 s J n F 1 b 3 Q 7 Q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R G V s a X Z l c m F i b G V z L n t J R C w w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B o Y X N l L D F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U 2 V y d m l j Z V 9 B c m V h L D J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V G F z a 1 9 O d W 1 i Z X I s M 3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U e X B l L D R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R G V s a X Z l c m F i b G V f S U Q s N X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O Y W 1 l L D Z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T 3 J p Z 2 l u Y W x f Q 2 9 t c G x l d G l v b i w 3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N 1 c n J l b n R f Q 2 9 t c G x l d G l v b i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V s a X Z l c m F i b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l b G l 2 Z X J h Y m x l c y 9 k Y m 9 f R G V s a X Z l c m F i b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n d f R G V s a X Z l c m F i b G V z X 3 d W Z W 5 k b 3 J U Y X N r S W Q i I C 8 + P E V u d H J 5 I F R 5 c G U 9 I k Z p b G x l Z E N v b X B s Z X R l U m V z d W x 0 V G 9 X b 3 J r c 2 h l Z X Q i I F Z h b H V l P S J s M S I g L z 4 8 R W 5 0 c n k g V H l w Z T 0 i U X V l c n l J R C I g V m F s d W U 9 I n M 3 M 2 Y 5 Z D h j N y 0 2 M D k x L T Q 1 Y j Q t Y W M 3 N y 0 3 M T J j Z W J l Z j V l M D E i I C 8 + P E V u d H J 5 I F R 5 c G U 9 I k Z p b G x M Y X N 0 V X B k Y X R l Z C I g V m F s d W U 9 I m Q y M D I w L T A 0 L T I 4 V D I w O j I w O j Q y L j g 4 N T Y z N z F a I i A v P j x F b n R y e S B U e X B l P S J G a W x s Q 2 9 s d W 1 u V H l w Z X M i I F Z h b H V l P S J z Q W d Z R 0 J n W U d C Z 1 l H Q n d j R 0 J n P T 0 i I C 8 + P E V u d H J 5 I F R 5 c G U 9 I k Z p b G x D b 2 x 1 b W 5 O Y W 1 l c y I g V m F s d W U 9 I n N b J n F 1 b 3 Q 7 S U Q m c X V v d D s s J n F 1 b 3 Q 7 U G h h c 2 U m c X V v d D s s J n F 1 b 3 Q 7 V m V u Z G 9 y X 0 F s c G h h J n F 1 b 3 Q 7 L C Z x d W 9 0 O 1 N l c n Z p Y 2 V f Q X J l Y S Z x d W 9 0 O y w m c X V v d D t U Y X N r X 0 5 1 b W J l c i Z x d W 9 0 O y w m c X V v d D t W Z W 5 k b 3 J f V G F z a 0 l E J n F 1 b 3 Q 7 L C Z x d W 9 0 O 1 R 5 c G U m c X V v d D s s J n F 1 b 3 Q 7 R G V s a X Z l c m F i b G V f S U Q m c X V v d D s s J n F 1 b 3 Q 7 T m F t Z S Z x d W 9 0 O y w m c X V v d D t P c m l n a W 5 h b F 9 D b 2 1 w b G V 0 a W 9 u J n F 1 b 3 Q 7 L C Z x d W 9 0 O 0 N 1 c n J l b n R f Q 2 9 t c G x l d G l v b i Z x d W 9 0 O y w m c X V v d D t Q b G F u J n F 1 b 3 Q 7 L C Z x d W 9 0 O 1 N 0 Y X R 1 c y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S U Q s M H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B o Y X N l L D F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W Z W 5 k b 3 J f Q W x w a G E s M 3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N l c n Z p Y 2 V f Q X J l Y S w y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V G F z a 1 9 O d W 1 i Z X I s N H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Z l b m R v c l 9 U Y X N r S U Q s N X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R 5 c G U s N n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0 R l b G l 2 Z X J h Y m x l X 0 l E L D d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O Y W 1 l L D h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P c m l n a W 5 h b F 9 D b 2 1 w b G V 0 a W 9 u L D l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D d X J y Z W 5 0 X 0 N v b X B s Z X R p b 2 4 s M T B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Q b G F u L D E x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U 3 R h d H V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0 l E L D B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Q a G F z Z S w x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V m V u Z G 9 y X 0 F s c G h h L D N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T Z X J 2 a W N l X 0 F y Z W E s M n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R h c 2 t f T n V t Y m V y L D R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W Z W 5 k b 3 J f V G F z a 0 l E L D V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U e X B l L D Z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E Z W x p d m V y Y W J s Z V 9 J R C w 3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m F t Z S w 4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3 J p Z 2 l u Y W x f Q 2 9 t c G x l d G l v b i w 5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Q 3 V y c m V u d F 9 D b 2 1 w b G V 0 a W 9 u L D E w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U G x h b i w x M X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N 0 Y X R 1 c y w x M n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Z p b G x D b 3 V u d C I g V m F s d W U 9 I m w x O D k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2 d 1 9 E Z W x p d m V y Y W J s Z X N f d 1 Z l b m R v c l R h c 2 t J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E Z W x p d m V y Y W J s Z X N f d 1 Z l b m R v c l R h c 2 t J Z C 9 k Y m 9 f d n d f R G V s a X Z l c m F i b G V z X 3 d W Z W 5 k b 3 J U Y X N r S W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E Z W x p d m V y Y W J s Z X N f d 1 Z l b m R v c l R h c 2 t J Z C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R l b G l 2 Z X J h Y m x l c 1 9 3 V m V u Z G 9 y V G F z a 0 l k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D b 2 5 z d W x 0 Y W 5 0 V G F z a 0 l 0 Z W 1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Z 3 X 0 N v b n N 1 b H R h b n R U Y X N r S X R l b X M i I C 8 + P E V u d H J 5 I F R 5 c G U 9 I k Z p b G x l Z E N v b X B s Z X R l U m V z d W x 0 V G 9 X b 3 J r c 2 h l Z X Q i I F Z h b H V l P S J s M S I g L z 4 8 R W 5 0 c n k g V H l w Z T 0 i R m l s b E x h c 3 R V c G R h d G V k I i B W Y W x 1 Z T 0 i Z D I w M j A t M D Q t M j h U M j A 6 M j A 6 N D I u O T A x M j U 4 N l o i I C 8 + P E V u d H J 5 I F R 5 c G U 9 I l F 1 Z X J 5 S U Q i I F Z h b H V l P S J z Y m N h Y T A 3 M W Q t M 2 I x M i 0 0 O W Y 0 L T h h N j E t N W E 5 O D Y x M D J l Y j N i I i A v P j x F b n R y e S B U e X B l P S J G a W x s Q 2 9 s d W 1 u V H l w Z X M i I F Z h b H V l P S J z Q W d Z R 0 J n W U d C Z 1 k 9 I i A v P j x F b n R y e S B U e X B l P S J G a W x s Q 2 9 s d W 1 u T m F t Z X M i I F Z h b H V l P S J z W y Z x d W 9 0 O 0 l E J n F 1 b 3 Q 7 L C Z x d W 9 0 O 1 Z l b m R v c k F s c G h h J n F 1 b 3 Q 7 L C Z x d W 9 0 O 1 B o Y X N l J n F 1 b 3 Q 7 L C Z x d W 9 0 O 1 R h c 2 s m c X V v d D s s J n F 1 b 3 Q 7 U 3 R h d H V z J n F 1 b 3 Q 7 L C Z x d W 9 0 O 0 R l c 2 N y a X B 0 a W 9 u J n F 1 b 3 Q 7 L C Z x d W 9 0 O 0 Z 1 b G x J R C Z x d W 9 0 O y w m c X V v d D t G d W x s S U Q y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J R C w w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W Z W 5 k b 3 J B b H B o Y S w x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Q a G F z Z S w y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U Y X N r L D N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N 0 Y X R 1 c y w 0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E Z X N j c m l w d G l v b i w 1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G d W x s S U Q s N n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R n V s b E l E M i w 3 f S Z x d W 9 0 O 1 0 s J n F 1 b 3 Q 7 Q 2 9 s d W 1 u Q 2 9 1 b n Q m c X V v d D s 6 O C w m c X V v d D t L Z X l D b 2 x 1 b W 5 O Y W 1 l c y Z x d W 9 0 O z p b X S w m c X V v d D t D b 2 x 1 b W 5 J Z G V u d G l 0 a W V z J n F 1 b 3 Q 7 O l s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J R C w w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W Z W 5 k b 3 J B b H B o Y S w x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Q a G F z Z S w y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U Y X N r L D N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N 0 Y X R 1 c y w 0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E Z X N j c m l w d G l v b i w 1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G d W x s S U Q s N n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R n V s b E l E M i w 3 f S Z x d W 9 0 O 1 0 s J n F 1 b 3 Q 7 U m V s Y X R p b 2 5 z a G l w S W 5 m b y Z x d W 9 0 O z p b X X 0 i I C 8 + P E V u d H J 5 I F R 5 c G U 9 I k Z p b G x D b 3 V u d C I g V m F s d W U 9 I m w 4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Z 3 X 0 N v b n N 1 b H R h b n R U Y X N r S X R l b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Q 2 9 u c 3 V s d G F u d F R h c 2 t J d G V t c y 9 k Y m 9 f d n d f Q 2 9 u c 3 V s d G F u d F R h c 2 t J d G V t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N v b n N 1 b H R h b n R U Y X N r S X R l b X M v U 2 9 y d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M K l 4 b K + C / R K A c q H t 7 d S + B A A A A A A I A A A A A A A N m A A D A A A A A E A A A A N w e L / C M I N D c J Z Y f k 0 A 1 v h k A A A A A B I A A A K A A A A A Q A A A A V e C M C u R U b M U w 0 l m 6 v s s h V V A A A A A 5 c 2 O w H b v P 7 T 9 Q m G I E 6 e Q 5 P C O T U i 4 i N V 7 N H B n 9 e N g w 1 T U z 2 E 7 2 e f H g V X W 8 o G O N K v e 6 m v D P 3 9 Q 9 U b U S m y s k b n M R 7 6 O 6 / z N p X u o H 0 0 m F X q 2 a k R Q A A A B A f R s p 9 k C D / i n P u r C O 6 D a 8 i 7 o h b Q = = < / D a t a M a s h u p > 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F2C2705-5432-4FE0-843C-5241E2453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320a93-a9f0-4135-97e0-380ac3311a04"/>
    <ds:schemaRef ds:uri="08ac9b84-5e3e-4125-90ae-75b01b875b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1FB8B4-DFA9-4751-913B-75548A843833}">
  <ds:schemaRefs>
    <ds:schemaRef ds:uri="08ac9b84-5e3e-4125-90ae-75b01b875bec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d9320a93-a9f0-4135-97e0-380ac3311a0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D56416-EE75-4648-88DA-8F3ECF3669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4DDFDC-9C43-41AD-BC97-C3888BE44F72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9E570F4F-6824-46E9-B4F6-793958C78E1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Guide</vt:lpstr>
      <vt:lpstr>a) Deliverables</vt:lpstr>
      <vt:lpstr>b) Task Work</vt:lpstr>
      <vt:lpstr>c) General Issues</vt:lpstr>
      <vt:lpstr>Output-Deliverables</vt:lpstr>
      <vt:lpstr>Output-Tasks</vt:lpstr>
      <vt:lpstr>Output-Issues</vt:lpstr>
      <vt:lpstr>Setup</vt:lpstr>
      <vt:lpstr>vw_Deliverables_wVendorTaskId</vt:lpstr>
      <vt:lpstr>vw_ConsultantTaskItems</vt:lpstr>
      <vt:lpstr>ConsultantChoice</vt:lpstr>
      <vt:lpstr>DeliverableCount</vt:lpstr>
      <vt:lpstr>'a) Deliverables'!Print_Area</vt:lpstr>
      <vt:lpstr>'b) Task Work'!Print_Area</vt:lpstr>
      <vt:lpstr>'c) General Issues'!Print_Area</vt:lpstr>
      <vt:lpstr>'a) Deliverables'!Print_Titles</vt:lpstr>
      <vt:lpstr>'b) Task Work'!Print_Titles</vt:lpstr>
      <vt:lpstr>'c) General Issues'!Print_Titles</vt:lpstr>
      <vt:lpstr>SetPhase</vt:lpstr>
      <vt:lpstr>TaskCount</vt:lpstr>
      <vt:lpstr>Work_Period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Dubin, Gary</dc:creator>
  <cp:lastModifiedBy>Heydinger, Erin</cp:lastModifiedBy>
  <cp:lastPrinted>2019-08-05T19:27:52Z</cp:lastPrinted>
  <dcterms:created xsi:type="dcterms:W3CDTF">2019-02-11T17:14:31Z</dcterms:created>
  <dcterms:modified xsi:type="dcterms:W3CDTF">2020-06-01T21:10:14Z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0x010100DC36514BED9819498FCAABE926560769</vt:lpwstr>
  </property>
  <property fmtid="{D5CDD505-2E9C-101B-9397-08002B2CF9AE}" pid="3" name="_dlc_DocIdItemGuid">
    <vt:lpwstr>b585038e-4cb9-4bca-aa48-d4aa4959e5e4</vt:lpwstr>
  </property>
  <property fmtid="{D5CDD505-2E9C-101B-9397-08002B2CF9AE}" pid="4" name="Order">
    <vt:r8>198000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rm Type">
    <vt:lpwstr>1</vt:lpwstr>
  </property>
  <property fmtid="{D5CDD505-2E9C-101B-9397-08002B2CF9AE}" pid="8" name="Work Period">
    <vt:lpwstr>57</vt:lpwstr>
  </property>
  <property fmtid="{D5CDD505-2E9C-101B-9397-08002B2CF9AE}" pid="9" name="Consultant">
    <vt:lpwstr>58</vt:lpwstr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